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K:\quality system\compliance\conflict minerals\current template\"/>
    </mc:Choice>
  </mc:AlternateContent>
  <xr:revisionPtr revIDLastSave="0" documentId="8_{058668CA-AAAF-418F-B6E6-6F3CA44A2DC3}"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5" i="5"/>
  <c r="T6" i="5"/>
  <c r="C11" i="6" l="1"/>
  <c r="C4" i="6"/>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S6" i="5"/>
  <c r="H36" i="6" l="1"/>
  <c r="D36"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7" i="5"/>
  <c r="T14" i="5"/>
  <c r="T10" i="5"/>
  <c r="T12" i="5"/>
  <c r="T11" i="5"/>
  <c r="T9" i="5"/>
  <c r="T13" i="5"/>
  <c r="T8" i="5"/>
  <c r="T7" i="5"/>
  <c r="C68" i="6" l="1"/>
  <c r="X13" i="5"/>
  <c r="X10" i="5"/>
  <c r="D65" i="6"/>
  <c r="X9" i="5"/>
  <c r="X12" i="5"/>
  <c r="X14" i="5"/>
  <c r="X17" i="5"/>
  <c r="D66" i="6"/>
  <c r="C67" i="6"/>
  <c r="X11" i="5"/>
  <c r="X15" i="5"/>
  <c r="X8" i="5"/>
  <c r="X7" i="5"/>
  <c r="G69" i="6"/>
  <c r="H69" i="6" s="1"/>
  <c r="H70" i="6" s="1"/>
  <c r="D2" i="6" s="1"/>
  <c r="X16" i="5"/>
  <c r="D55" i="6"/>
  <c r="C55" i="6"/>
  <c r="D56" i="6"/>
  <c r="C56" i="6"/>
  <c r="S17" i="5"/>
  <c r="S16" i="5"/>
  <c r="S15" i="5"/>
  <c r="S14" i="5"/>
  <c r="S13" i="5"/>
  <c r="S10" i="5"/>
  <c r="S11" i="5"/>
  <c r="S8" i="5"/>
  <c r="S9" i="5"/>
  <c r="S7"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<sst xmlns="http://schemas.openxmlformats.org/spreadsheetml/2006/main" count="21984" uniqueCount="15614">
  <si>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</si>
  <si>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</si>
  <si>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</si>
  <si>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</si>
  <si>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</si>
  <si>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</si>
  <si>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</si>
  <si>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</si>
  <si>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</si>
  <si>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</si>
  <si>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</si>
  <si>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</si>
  <si>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</si>
  <si>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</si>
  <si>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</si>
  <si>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</si>
  <si>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</si>
  <si>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</si>
  <si>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</si>
  <si>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</si>
  <si>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</si>
  <si>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</si>
  <si>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</si>
  <si>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</si>
  <si>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</si>
  <si>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</si>
  <si>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</si>
  <si>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</si>
  <si>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</si>
  <si>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</si>
  <si>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</si>
  <si>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</si>
  <si>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</si>
  <si>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</si>
  <si>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</si>
  <si>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</si>
  <si>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</si>
  <si>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</si>
  <si>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</si>
  <si>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</si>
  <si>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</si>
  <si>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</si>
  <si>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</si>
  <si>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</si>
  <si>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</si>
  <si>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</si>
  <si>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</si>
  <si>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</si>
  <si>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</si>
  <si>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</si>
  <si>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</si>
  <si>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</si>
  <si>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</si>
  <si>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</si>
  <si>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</si>
  <si>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</si>
  <si>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</si>
  <si>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</si>
  <si>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</si>
  <si>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</si>
  <si>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</si>
  <si>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</si>
  <si>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</si>
  <si>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</si>
  <si>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</si>
  <si>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</si>
  <si>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</si>
  <si>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</si>
  <si>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</si>
  <si>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</si>
  <si>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</si>
  <si>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</si>
  <si>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</si>
  <si>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</si>
  <si>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</si>
  <si>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</si>
  <si>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</si>
  <si>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</si>
  <si>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</si>
  <si>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</si>
  <si>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</si>
  <si>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</si>
  <si>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</si>
  <si>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</si>
  <si>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</si>
  <si>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</si>
  <si>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</si>
  <si>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</si>
  <si>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</si>
  <si>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</si>
  <si>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</si>
  <si>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</si>
  <si>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</si>
  <si>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</si>
  <si>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</si>
  <si>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</si>
  <si>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</si>
  <si>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</si>
  <si>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</si>
  <si>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</si>
  <si>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</si>
  <si>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</si>
  <si>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</si>
  <si>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</si>
  <si>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</si>
  <si>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</si>
  <si>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</si>
  <si>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</si>
  <si>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</si>
  <si>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</si>
  <si>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</si>
  <si>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</si>
  <si>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</si>
  <si>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</si>
  <si>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</si>
  <si>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</si>
  <si>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</si>
  <si>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</si>
  <si>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</si>
  <si>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</si>
  <si>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</si>
  <si>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</si>
  <si>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</si>
  <si>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</si>
  <si>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</si>
  <si>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</si>
  <si>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</si>
  <si>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</si>
  <si>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</si>
  <si>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</si>
  <si>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</si>
  <si>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</si>
  <si>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</si>
  <si>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</si>
  <si>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</si>
  <si>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</si>
  <si>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</si>
  <si>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</si>
  <si>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</si>
  <si>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</si>
  <si>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</si>
  <si>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</si>
  <si>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</si>
  <si>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</si>
  <si>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</si>
  <si>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</si>
  <si>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</si>
  <si>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</si>
  <si>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</si>
  <si>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</si>
  <si>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</si>
  <si>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</si>
  <si>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</si>
  <si>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</si>
  <si>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</si>
  <si>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</si>
  <si>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</si>
  <si>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</si>
  <si>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</si>
  <si>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</si>
  <si>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</si>
  <si>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</si>
  <si>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</si>
  <si>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</si>
  <si>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</si>
  <si>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</si>
  <si>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</si>
  <si>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</si>
  <si>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</si>
  <si>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</si>
  <si>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</si>
  <si>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</si>
  <si>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</si>
  <si>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</si>
  <si>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</si>
  <si>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</si>
  <si>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</si>
  <si>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</si>
  <si>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</si>
  <si>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</si>
  <si>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</si>
  <si>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</si>
  <si>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</si>
  <si>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</si>
  <si>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</si>
  <si>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</si>
  <si>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</si>
  <si>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</si>
  <si>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</si>
  <si>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</si>
  <si>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</si>
  <si>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</si>
  <si>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</si>
  <si>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</si>
  <si>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</si>
  <si>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</si>
  <si>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</si>
  <si>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</si>
  <si>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</si>
  <si>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</si>
  <si>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</si>
  <si>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</si>
  <si>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</si>
  <si>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</si>
  <si>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</si>
  <si>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</si>
  <si>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</si>
  <si>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</si>
  <si>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</si>
  <si>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</si>
  <si>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</si>
  <si>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</si>
  <si>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</si>
  <si>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</si>
  <si>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</si>
  <si>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</si>
  <si>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</si>
  <si>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</si>
  <si>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</si>
  <si>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</si>
  <si>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</si>
  <si>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</si>
  <si>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</si>
  <si>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</si>
  <si>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</si>
  <si>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</si>
  <si>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</si>
  <si>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</si>
  <si>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</si>
  <si>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</si>
  <si>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</si>
  <si>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</si>
  <si>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</si>
  <si>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</si>
  <si>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</si>
  <si>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</si>
  <si>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</si>
  <si>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</si>
  <si>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</si>
  <si>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</si>
  <si>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</si>
  <si>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</si>
  <si>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</si>
  <si>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</si>
  <si>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</si>
  <si>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</si>
  <si>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</si>
  <si>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</si>
  <si>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</si>
  <si>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</si>
  <si>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</si>
  <si>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</si>
  <si>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</si>
  <si>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</si>
  <si>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</si>
  <si>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</si>
  <si>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</si>
  <si>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</si>
  <si>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</si>
  <si>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</si>
  <si>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</si>
  <si>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</si>
  <si>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</si>
  <si>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</si>
  <si>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</si>
  <si>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</si>
  <si>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</si>
  <si>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</si>
  <si>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</si>
  <si>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</si>
  <si>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</si>
  <si>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</si>
  <si>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</si>
  <si>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</si>
  <si>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</si>
  <si>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</si>
  <si>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</si>
  <si>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</si>
  <si>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</si>
  <si>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</si>
  <si>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</si>
  <si>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</si>
  <si>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</si>
  <si>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</si>
  <si>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</si>
  <si>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</si>
  <si>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</si>
  <si>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</si>
  <si>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</si>
  <si>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</si>
  <si>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</si>
  <si>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</si>
  <si>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</si>
  <si>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</si>
  <si>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</si>
  <si>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</si>
  <si>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</si>
  <si>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</si>
  <si>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</si>
  <si>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</si>
  <si>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</si>
  <si>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</si>
  <si>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</si>
  <si>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</si>
  <si>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</si>
  <si>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</si>
  <si>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</si>
  <si>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</si>
  <si>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</si>
  <si>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</si>
  <si>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</si>
  <si>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</si>
  <si>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</si>
  <si>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</si>
  <si>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</si>
  <si>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</si>
  <si>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</si>
  <si>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</si>
  <si>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</si>
  <si>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</si>
  <si>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</si>
  <si>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</si>
  <si>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</si>
  <si>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</si>
  <si>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</si>
  <si>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</si>
  <si>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</si>
  <si>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</si>
  <si>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</si>
  <si>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</si>
  <si>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</si>
  <si>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</si>
  <si>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</si>
  <si>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</si>
  <si>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</si>
  <si>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</si>
  <si>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</si>
  <si>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</si>
  <si>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</si>
  <si>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</si>
  <si>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</si>
  <si>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</si>
  <si>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</si>
  <si>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</si>
  <si>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</si>
  <si>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</si>
  <si>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</si>
  <si>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</si>
  <si>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</si>
  <si>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</si>
  <si>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</si>
  <si>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</si>
  <si>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</si>
  <si>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</si>
  <si>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</si>
  <si>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</si>
  <si>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</si>
  <si>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</si>
  <si>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</si>
  <si>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</si>
  <si>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</si>
  <si>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</si>
  <si>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</si>
  <si>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</si>
  <si>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</si>
  <si>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</si>
  <si>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</si>
  <si>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</si>
  <si>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</si>
  <si>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</si>
  <si>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</si>
  <si>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</si>
  <si>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</si>
  <si>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</si>
  <si>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</si>
  <si>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</si>
  <si>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</si>
  <si>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</si>
  <si>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</si>
  <si>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</si>
  <si>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</si>
  <si>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</si>
  <si>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</si>
  <si>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</si>
  <si>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</si>
  <si>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</si>
  <si>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</si>
  <si>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</si>
  <si>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</si>
  <si>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</si>
  <si>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</si>
  <si>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</si>
  <si>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</si>
  <si>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</si>
  <si>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</si>
  <si>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</si>
  <si>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</si>
  <si>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</si>
  <si>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</si>
  <si>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</si>
  <si>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</si>
  <si>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</si>
  <si>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</si>
  <si>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</si>
  <si>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</si>
  <si>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</si>
  <si>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</si>
  <si>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</si>
  <si>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</si>
  <si>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</si>
  <si>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</si>
  <si>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</si>
  <si>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</si>
  <si>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</si>
  <si>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</si>
  <si>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</si>
  <si>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</si>
  <si>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</si>
  <si>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</si>
  <si>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</si>
  <si>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</si>
  <si>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</si>
  <si>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</si>
  <si>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</si>
  <si>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</si>
  <si>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</si>
  <si>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</si>
  <si>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</si>
  <si>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</si>
  <si>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</si>
  <si>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</si>
  <si>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</si>
  <si>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</si>
  <si>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</si>
  <si>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</si>
  <si>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</si>
  <si>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</si>
  <si>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</si>
  <si>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</si>
  <si>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</si>
  <si>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</si>
  <si>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</si>
  <si>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</si>
  <si>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</si>
  <si>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</si>
  <si>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</si>
  <si>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</si>
  <si>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</si>
  <si>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</si>
  <si>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</si>
  <si>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</si>
  <si>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</si>
  <si>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</si>
  <si>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</si>
  <si>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</si>
  <si>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</si>
  <si>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</si>
  <si>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</si>
  <si>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</si>
  <si>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</si>
  <si>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</si>
  <si>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</si>
  <si>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</si>
  <si>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</si>
  <si>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</si>
  <si>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</si>
  <si>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</si>
  <si>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</si>
  <si>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</si>
  <si>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</si>
  <si>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</si>
  <si>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</si>
  <si>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</si>
  <si>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</si>
  <si>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</si>
  <si>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</si>
  <si>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</si>
  <si>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</si>
  <si>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</si>
  <si>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</si>
  <si>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</si>
  <si>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</si>
  <si>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</si>
  <si>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</si>
  <si>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</si>
  <si>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</si>
  <si>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</si>
  <si>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</si>
  <si>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</si>
  <si>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</si>
  <si>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</si>
  <si>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</si>
  <si>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</si>
  <si>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</si>
  <si>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</si>
  <si>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</si>
  <si>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</si>
  <si>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</si>
  <si>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</si>
  <si>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</si>
  <si>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</si>
  <si>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</si>
  <si>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</si>
  <si>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</si>
  <si>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</si>
  <si>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</si>
  <si>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</si>
  <si>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</si>
  <si>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</si>
  <si>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</si>
  <si>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</si>
  <si>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</si>
  <si>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</si>
  <si>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</si>
  <si>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</si>
  <si>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</si>
  <si>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</si>
  <si>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</si>
  <si>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</si>
  <si>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</si>
  <si>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</si>
  <si>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</si>
  <si>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</si>
  <si>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</si>
  <si>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</si>
  <si>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</si>
  <si>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</si>
  <si>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</si>
  <si>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</si>
  <si>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</si>
  <si>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</si>
  <si>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</si>
  <si>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</si>
  <si>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</si>
  <si>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</si>
  <si>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</si>
  <si>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</si>
  <si>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</si>
  <si>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</si>
  <si>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</si>
  <si>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</si>
  <si>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</si>
  <si>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</si>
  <si>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</si>
  <si>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</si>
  <si>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</si>
  <si>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</si>
  <si>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</si>
  <si>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</si>
  <si>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</si>
  <si>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</si>
  <si>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</si>
  <si>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</si>
  <si>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</si>
  <si>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</si>
  <si>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</si>
  <si>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</si>
  <si>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</si>
  <si>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</si>
  <si>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</si>
  <si>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</si>
  <si>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</si>
  <si>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</si>
  <si>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</si>
  <si>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</si>
  <si>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</si>
  <si>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</si>
  <si>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</si>
  <si>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</si>
  <si>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</si>
  <si>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</si>
  <si>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</si>
  <si>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</si>
  <si>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</si>
  <si>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</si>
  <si>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</si>
  <si>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</si>
  <si>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</si>
  <si>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</si>
  <si>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</si>
  <si>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</si>
  <si>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</si>
  <si>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</si>
  <si>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</si>
  <si>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</si>
  <si>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</si>
  <si>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</si>
  <si>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</si>
  <si>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</si>
  <si>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</si>
  <si>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</si>
  <si>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</si>
  <si>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</si>
  <si>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</si>
  <si>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</si>
  <si>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</si>
  <si>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</si>
  <si>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</si>
  <si>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</si>
  <si>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</si>
  <si>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</si>
  <si>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</si>
  <si>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</si>
  <si>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</si>
  <si>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</si>
  <si>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</si>
  <si>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</si>
  <si>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</si>
  <si>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</si>
  <si>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</si>
  <si>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</si>
  <si>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</si>
  <si>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</si>
  <si>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</si>
  <si>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</si>
  <si>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</si>
  <si>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</si>
  <si>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</si>
  <si>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</si>
  <si>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</si>
  <si>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</si>
  <si>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</si>
  <si>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</si>
  <si>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</si>
  <si>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</si>
  <si>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</si>
  <si>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</si>
  <si>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</si>
  <si>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</si>
  <si>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</si>
  <si>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</si>
  <si>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</si>
  <si>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</si>
  <si>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</si>
  <si>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</si>
  <si>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</si>
  <si>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</si>
  <si>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</si>
  <si>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</si>
  <si>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</si>
  <si>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</si>
  <si>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</si>
  <si>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</si>
  <si>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</si>
  <si>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</si>
  <si>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</si>
  <si>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</si>
  <si>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</si>
  <si>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</si>
  <si>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</si>
  <si>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</si>
  <si>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</si>
  <si>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</si>
  <si>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</si>
  <si>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</si>
  <si>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</si>
  <si>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</si>
  <si>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</si>
  <si>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</si>
  <si>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</si>
  <si>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</si>
  <si>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</si>
  <si>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</si>
  <si>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</si>
  <si>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</si>
  <si>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</si>
  <si>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</si>
  <si>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</si>
  <si>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</si>
  <si>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</si>
  <si>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</si>
  <si>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</si>
  <si>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</si>
  <si>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</si>
  <si>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</si>
  <si>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</si>
  <si>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</si>
  <si>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</si>
  <si>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</si>
  <si>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</si>
  <si>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</si>
  <si>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</si>
  <si>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</si>
  <si>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</si>
  <si>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</si>
  <si>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</si>
  <si>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</si>
  <si>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</si>
  <si>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</si>
  <si>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</si>
  <si>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</si>
  <si>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</si>
  <si>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</si>
  <si>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</si>
  <si>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</si>
  <si>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</si>
  <si>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</si>
  <si>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</si>
  <si>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</si>
  <si>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</si>
  <si>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</si>
  <si>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</si>
  <si>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</si>
  <si>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</si>
  <si>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</si>
  <si>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</si>
  <si>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</si>
  <si>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</si>
  <si>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</si>
  <si>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</si>
  <si>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</si>
  <si>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</si>
  <si>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</si>
  <si>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</si>
  <si>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</si>
  <si>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</si>
  <si>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</si>
  <si>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</si>
  <si>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</si>
  <si>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</si>
  <si>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</si>
  <si>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</si>
  <si>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</si>
  <si>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</si>
  <si>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</si>
  <si>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</si>
  <si>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</si>
  <si>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</si>
  <si>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</si>
  <si>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</si>
  <si>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</si>
  <si>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</si>
  <si>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</si>
  <si>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</si>
  <si>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</si>
  <si>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</si>
  <si>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</si>
  <si>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</si>
  <si>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</si>
  <si>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</si>
  <si>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</si>
  <si>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</si>
  <si>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</si>
  <si>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</si>
  <si>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</si>
  <si>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</si>
  <si>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</si>
  <si>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</si>
  <si>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</si>
  <si>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</si>
  <si>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</si>
  <si>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</si>
  <si>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</si>
  <si>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</si>
  <si>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</si>
  <si>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</si>
  <si>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</si>
  <si>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</si>
  <si>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</si>
  <si>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</si>
  <si>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</si>
  <si>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</si>
  <si>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</si>
  <si>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</si>
  <si>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</si>
  <si>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</si>
  <si>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</si>
  <si>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</si>
  <si>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</si>
  <si>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</si>
  <si>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</si>
  <si>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</si>
  <si>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</si>
  <si>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</si>
  <si>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</si>
  <si>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</si>
  <si>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</si>
  <si>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</si>
  <si>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</si>
  <si>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</si>
  <si>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</si>
  <si>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</si>
  <si>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</si>
  <si>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</si>
  <si>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</si>
  <si>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</si>
  <si>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</si>
  <si>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</si>
  <si>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</si>
  <si>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</si>
  <si>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</si>
  <si>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</si>
  <si>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</si>
  <si>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</si>
  <si>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</si>
  <si>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</si>
  <si>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</si>
  <si>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</si>
  <si>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</si>
  <si>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</si>
  <si>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</si>
  <si>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</si>
  <si>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</si>
  <si>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</si>
  <si>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</si>
  <si>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</si>
  <si>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</si>
  <si>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</si>
  <si>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</si>
  <si>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</si>
  <si>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</si>
  <si>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</si>
  <si>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</si>
  <si>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</si>
  <si>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</si>
  <si>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</si>
  <si>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</si>
  <si>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</si>
  <si>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</si>
  <si>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</si>
  <si>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</si>
  <si>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</si>
  <si>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</si>
  <si>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</si>
  <si>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</si>
  <si>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</si>
  <si>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</si>
  <si>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</si>
  <si>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</si>
  <si>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</si>
  <si>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</si>
  <si>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</si>
  <si>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</si>
  <si>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</si>
  <si>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</si>
  <si>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</si>
  <si>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</si>
  <si>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</si>
  <si>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</si>
  <si>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</si>
  <si>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</si>
  <si>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</si>
  <si>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</si>
  <si>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</si>
  <si>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</si>
  <si>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</si>
  <si>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</si>
  <si>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</si>
  <si>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</si>
  <si>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</si>
  <si>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</si>
  <si>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</si>
  <si>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</si>
  <si>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</si>
  <si>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</si>
  <si>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</si>
  <si>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</si>
  <si>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</si>
  <si>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</si>
  <si>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</si>
  <si>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</si>
  <si>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</si>
  <si>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</si>
  <si>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</si>
  <si>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</si>
  <si>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</si>
  <si>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</si>
  <si>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</si>
  <si>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</si>
  <si>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</si>
  <si>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</si>
  <si>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</si>
  <si>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</si>
  <si>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</si>
  <si>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</si>
  <si>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</si>
  <si>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</si>
  <si>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</si>
  <si>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</si>
  <si>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</si>
  <si>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</si>
  <si>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</si>
  <si>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</si>
  <si>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</si>
  <si>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</si>
  <si>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</si>
  <si>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</si>
  <si>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</si>
  <si>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</si>
  <si>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</si>
  <si>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</si>
  <si>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</si>
  <si>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</si>
  <si>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</si>
  <si>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</si>
  <si>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</si>
  <si>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</si>
  <si>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</si>
  <si>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</si>
  <si>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</si>
  <si>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</si>
  <si>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</si>
  <si>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</si>
  <si>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</si>
  <si>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</si>
  <si>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</si>
  <si>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</si>
  <si>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</si>
  <si>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</si>
  <si>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</si>
  <si>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</si>
  <si>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</si>
  <si>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</si>
  <si>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</si>
  <si>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</si>
  <si>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</si>
  <si>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</si>
  <si>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</si>
  <si>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</si>
  <si>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</si>
  <si>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</si>
  <si>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</si>
  <si>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</si>
  <si>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</si>
  <si>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</si>
  <si>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</si>
  <si>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</si>
  <si>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</si>
  <si>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</si>
  <si>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</si>
  <si>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</si>
  <si>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</si>
  <si>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</si>
  <si>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</si>
  <si>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</si>
  <si>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</si>
  <si>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</si>
  <si>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</si>
  <si>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</si>
  <si>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</si>
  <si>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</si>
  <si>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</si>
  <si>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</si>
  <si>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</si>
  <si>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</si>
  <si>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</si>
  <si>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</si>
  <si>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</si>
  <si>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</si>
  <si>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</si>
  <si>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</si>
  <si>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</si>
  <si>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</si>
  <si>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</si>
  <si>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</si>
  <si>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</si>
  <si>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</si>
  <si>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</si>
  <si>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</si>
  <si>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</si>
  <si>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</si>
  <si>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</si>
  <si>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</si>
  <si>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</si>
  <si>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</si>
  <si>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</si>
  <si>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</si>
  <si>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</si>
  <si>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</si>
  <si>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</si>
  <si>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</si>
  <si>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</si>
  <si>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</si>
  <si>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</si>
  <si>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</si>
  <si>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</si>
  <si>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</si>
  <si>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</si>
  <si>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</si>
  <si>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</si>
  <si>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</si>
  <si>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</si>
  <si>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</si>
  <si>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</si>
  <si>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</si>
  <si>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</si>
  <si>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</si>
  <si>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</si>
  <si>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</si>
  <si>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</si>
  <si>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</si>
  <si>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</si>
  <si>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</si>
  <si>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</si>
  <si>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</si>
  <si>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</si>
  <si>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</si>
  <si>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</si>
  <si>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</si>
  <si>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</si>
  <si>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</si>
  <si>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</si>
  <si>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</si>
  <si>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</si>
  <si>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</si>
  <si>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</si>
  <si>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</si>
  <si>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</si>
  <si>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</si>
  <si>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</si>
  <si>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</si>
  <si>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</si>
  <si>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</si>
  <si>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</si>
  <si>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</si>
  <si>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</si>
  <si>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</si>
  <si>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</si>
  <si>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</si>
  <si>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</si>
  <si>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</si>
  <si>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</si>
  <si>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</si>
  <si>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</si>
  <si>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</si>
  <si>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</si>
  <si>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</si>
  <si>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</si>
  <si>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</si>
  <si>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</si>
  <si>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</si>
  <si>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</si>
  <si>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</si>
  <si>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</si>
  <si>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</si>
  <si>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</si>
  <si>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</si>
  <si>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</si>
  <si>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</si>
  <si>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</si>
  <si>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</si>
  <si>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</si>
  <si>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</si>
  <si>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</si>
  <si>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</si>
  <si>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</si>
  <si>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</si>
  <si>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</si>
  <si>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</si>
  <si>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</si>
  <si>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</si>
  <si>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</si>
  <si>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</si>
  <si>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</si>
  <si>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</si>
  <si>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</si>
  <si>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</si>
  <si>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</si>
  <si>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</si>
  <si>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</si>
  <si>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</si>
  <si>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</si>
  <si>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</si>
  <si>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</si>
  <si>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</si>
  <si>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</si>
  <si>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</si>
  <si>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</si>
  <si>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</si>
  <si>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</si>
  <si>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</si>
  <si>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</si>
  <si>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</si>
  <si>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</si>
  <si>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</si>
  <si>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</si>
  <si>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</si>
  <si>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</si>
  <si>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</si>
  <si>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</si>
  <si>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</si>
  <si>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</si>
  <si>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</si>
  <si>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</si>
  <si>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</si>
  <si>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</si>
  <si>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</si>
  <si>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</si>
  <si>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</si>
  <si>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</si>
  <si>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</si>
  <si>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</si>
  <si>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</si>
  <si>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</si>
  <si>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</si>
  <si>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</si>
  <si>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</si>
  <si>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</si>
  <si>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</si>
  <si>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</si>
  <si>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</si>
  <si>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</si>
  <si>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</si>
  <si>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</si>
  <si>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</si>
  <si>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</si>
  <si>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</si>
  <si>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</si>
  <si>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</si>
  <si>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</si>
  <si>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</si>
  <si>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</si>
  <si>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</si>
  <si>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</si>
  <si>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</si>
  <si>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</si>
  <si>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</si>
  <si>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</si>
  <si>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</si>
  <si>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</si>
  <si>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</si>
  <si>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</si>
  <si>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</si>
  <si>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</si>
  <si>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</si>
  <si>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</si>
  <si>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</si>
  <si>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</si>
  <si>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</si>
  <si>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</si>
  <si>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</si>
  <si>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</si>
  <si>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</si>
  <si>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</si>
  <si>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</si>
  <si>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</si>
  <si>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</si>
  <si>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</si>
  <si>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</si>
  <si>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</si>
  <si>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</si>
  <si>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</si>
  <si>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</si>
  <si>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</si>
  <si>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</si>
  <si>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</si>
  <si>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</si>
  <si>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</si>
  <si>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</si>
  <si>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</si>
  <si>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</si>
  <si>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</si>
  <si>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</si>
  <si>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</si>
  <si>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</si>
  <si>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</si>
  <si>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</si>
  <si>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</si>
  <si>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</si>
  <si>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</si>
  <si>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</si>
  <si>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</si>
  <si>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</si>
  <si>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</si>
  <si>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</si>
  <si>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</si>
  <si>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</si>
  <si>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</si>
  <si>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</si>
  <si>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</si>
  <si>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</si>
  <si>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</si>
  <si>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</si>
  <si>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</si>
  <si>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</si>
  <si>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</si>
  <si>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</si>
  <si>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</si>
  <si>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</si>
  <si>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</si>
  <si>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</si>
  <si>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</si>
  <si>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</si>
  <si>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</si>
  <si>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</si>
  <si>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</si>
  <si>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</si>
  <si>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</si>
  <si>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</si>
  <si>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</si>
  <si>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</si>
  <si>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</si>
  <si>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</si>
  <si>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</si>
  <si>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</si>
  <si>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</si>
  <si>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</si>
  <si>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</si>
  <si>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</si>
  <si>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</si>
  <si>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</si>
  <si>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</si>
  <si>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</si>
  <si>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</si>
  <si>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</si>
  <si>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</si>
  <si>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</si>
  <si>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</si>
  <si>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</si>
  <si>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</si>
  <si>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</si>
  <si>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</si>
  <si>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</si>
  <si>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</si>
  <si>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</si>
  <si>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</si>
  <si>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</si>
  <si>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</si>
  <si>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</si>
  <si>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</si>
  <si>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</si>
  <si>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</si>
  <si>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</si>
  <si>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</si>
  <si>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</si>
  <si>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</si>
  <si>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</si>
  <si>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</si>
  <si>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</si>
  <si>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</si>
  <si>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</si>
  <si>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</si>
  <si>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</si>
  <si>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</si>
  <si>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</si>
  <si>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</si>
  <si>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</si>
  <si>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</si>
  <si>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</si>
  <si>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</si>
  <si>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</si>
  <si>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</si>
  <si>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</si>
  <si>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</si>
  <si>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</si>
  <si>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</si>
  <si>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</si>
  <si>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</si>
  <si>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</si>
  <si>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</si>
  <si>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</si>
  <si>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</si>
  <si>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</si>
  <si>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</si>
  <si>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</si>
  <si>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</si>
  <si>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</si>
  <si>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</si>
  <si>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</si>
  <si>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</si>
  <si>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</si>
  <si>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</si>
  <si>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</si>
  <si>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</si>
  <si>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</si>
  <si>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</si>
  <si>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</si>
  <si>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</si>
  <si>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</si>
  <si>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</si>
  <si>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</si>
  <si>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</si>
  <si>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</si>
  <si>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</si>
  <si>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</si>
  <si>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</si>
  <si>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</si>
  <si>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</si>
  <si>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</si>
  <si>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</si>
  <si>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</si>
  <si>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</si>
  <si>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</si>
  <si>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</si>
  <si>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</si>
  <si>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</si>
  <si>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</si>
  <si>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</si>
  <si>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</si>
  <si>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</si>
  <si>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</si>
  <si>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</si>
  <si>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</si>
  <si>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</si>
  <si>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</si>
  <si>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</si>
  <si>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</si>
  <si>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</si>
  <si>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</si>
  <si>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</si>
  <si>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</si>
  <si>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</si>
  <si>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</si>
  <si>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</si>
  <si>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</si>
  <si>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</si>
  <si>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</si>
  <si>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</si>
  <si>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</si>
  <si>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</si>
  <si>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</si>
  <si>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</si>
  <si>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</si>
  <si>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</si>
  <si>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</si>
  <si>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</si>
  <si>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</si>
  <si>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</si>
  <si>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</si>
  <si>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</si>
  <si>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</si>
  <si>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</si>
  <si>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</si>
  <si>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</si>
  <si>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</si>
  <si>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</si>
  <si>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</si>
  <si>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</si>
  <si>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</si>
  <si>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</si>
  <si>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</si>
  <si>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</si>
  <si>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</si>
  <si>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</si>
  <si>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</si>
  <si>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</si>
  <si>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</si>
  <si>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</si>
  <si>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</si>
  <si>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</si>
  <si>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</si>
  <si>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</si>
  <si>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</si>
  <si>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</si>
  <si>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</si>
  <si>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</si>
  <si>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</si>
  <si>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</si>
  <si>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</si>
  <si>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</si>
  <si>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</si>
  <si>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</si>
  <si>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</si>
  <si>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</si>
  <si>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</si>
  <si>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</si>
  <si>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</si>
  <si>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</si>
  <si>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</si>
  <si>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</si>
  <si>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</si>
  <si>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</si>
  <si>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</si>
  <si>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</si>
  <si>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</si>
  <si>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</si>
  <si>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</si>
  <si>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</si>
  <si>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</si>
  <si>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</si>
  <si>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</si>
  <si>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</si>
  <si>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</si>
  <si>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</si>
  <si>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</si>
  <si>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</si>
  <si>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</si>
  <si>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</si>
  <si>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</si>
  <si>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</si>
  <si>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</si>
  <si>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</si>
  <si>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</si>
  <si>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</si>
  <si>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</si>
  <si>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</si>
  <si>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</si>
  <si>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</si>
  <si>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</si>
  <si>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</si>
  <si>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</si>
  <si>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</si>
  <si>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</si>
  <si>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</si>
  <si>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</si>
  <si>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</si>
  <si>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</si>
  <si>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</si>
  <si>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</si>
  <si>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</si>
  <si>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</si>
  <si>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</si>
  <si>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</si>
  <si>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</si>
  <si>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</si>
  <si>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</si>
  <si>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</si>
  <si>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</si>
  <si>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</si>
  <si>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</si>
  <si>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</si>
  <si>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</si>
  <si>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</si>
  <si>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</si>
  <si>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</si>
  <si>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</si>
  <si>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</si>
  <si>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</si>
  <si>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</si>
  <si>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</si>
  <si>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</si>
  <si>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</si>
  <si>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</si>
  <si>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</si>
  <si>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</si>
  <si>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</si>
  <si>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</si>
  <si>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</si>
  <si>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</si>
  <si>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</si>
  <si>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</si>
  <si>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</si>
  <si>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</si>
  <si>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</si>
  <si>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</si>
  <si>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</si>
  <si>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</si>
  <si>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</si>
  <si>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</si>
  <si>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</si>
  <si>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</si>
  <si>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</si>
  <si>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</si>
  <si>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</si>
  <si>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</si>
  <si>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</si>
  <si>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</si>
  <si>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</si>
  <si>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</si>
  <si>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</si>
  <si>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</si>
  <si>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</si>
  <si>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</si>
  <si>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</si>
  <si>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</si>
  <si>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</si>
  <si>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</si>
  <si>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</si>
  <si>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</si>
  <si>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</si>
  <si>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</si>
  <si>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</si>
  <si>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</si>
  <si>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</si>
  <si>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</si>
  <si>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</si>
  <si>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</si>
  <si>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</si>
  <si>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</si>
  <si>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</si>
  <si>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</si>
  <si>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</si>
  <si>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</si>
  <si>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</si>
  <si>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</si>
  <si>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</si>
  <si>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</si>
  <si>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</si>
  <si>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</si>
  <si>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</si>
  <si>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</si>
  <si>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</si>
  <si>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</si>
  <si>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</si>
  <si>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</si>
  <si>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</si>
  <si>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</si>
  <si>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</si>
  <si>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</si>
  <si>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</si>
  <si>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</si>
  <si>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</si>
  <si>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</si>
  <si>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</si>
  <si>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</si>
  <si>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</si>
  <si>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</si>
  <si>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</si>
  <si>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</si>
  <si>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</si>
  <si>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</si>
  <si>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</si>
  <si>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</si>
  <si>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</si>
  <si>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</si>
  <si>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</si>
  <si>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</si>
  <si>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</si>
  <si>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</si>
  <si>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</si>
  <si>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</si>
  <si>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</si>
  <si>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</si>
  <si>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</si>
  <si>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</si>
  <si>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</si>
  <si>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</si>
  <si>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</si>
  <si>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</si>
  <si>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</si>
  <si>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</si>
  <si>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</si>
  <si>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</si>
  <si>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</si>
  <si>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</si>
  <si>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</si>
  <si>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</si>
  <si>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</si>
  <si>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</si>
  <si>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</si>
  <si>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</si>
  <si>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</si>
  <si>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</si>
  <si>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</si>
  <si>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</si>
  <si>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</si>
  <si>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</si>
  <si>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</si>
  <si>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</si>
  <si>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</si>
  <si>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</si>
  <si>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</si>
  <si>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</si>
  <si>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</si>
  <si>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</si>
  <si>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</si>
  <si>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</si>
  <si>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</si>
  <si>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</si>
  <si>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</si>
  <si>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</si>
  <si>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</si>
  <si>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</si>
  <si>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</si>
  <si>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</si>
  <si>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</si>
  <si>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</si>
  <si>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</si>
  <si>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</si>
  <si>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</si>
  <si>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</si>
  <si>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</si>
  <si>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</si>
  <si>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</si>
  <si>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</si>
  <si>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</si>
  <si>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</si>
  <si>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</si>
  <si>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</si>
  <si>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</si>
  <si>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</si>
  <si>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</si>
  <si>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</si>
  <si>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</si>
  <si>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</si>
  <si>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</si>
  <si>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</si>
  <si>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</si>
  <si>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</si>
  <si>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</si>
  <si>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</si>
  <si>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</si>
  <si>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</si>
  <si>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</si>
  <si>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</si>
  <si>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</si>
  <si>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</si>
  <si>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</si>
  <si>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</si>
  <si>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</si>
  <si>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</si>
  <si>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</si>
  <si>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</si>
  <si>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</si>
  <si>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</si>
  <si>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</si>
  <si>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</si>
  <si>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</si>
  <si>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</si>
  <si>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</si>
  <si>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</si>
  <si>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</si>
  <si>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</si>
  <si>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</si>
  <si>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</si>
  <si>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</si>
  <si>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</si>
  <si>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</si>
  <si>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</si>
  <si>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</si>
  <si>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</si>
  <si>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</si>
  <si>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</si>
  <si>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</si>
  <si>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</si>
  <si>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</si>
  <si>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</si>
  <si>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</si>
  <si>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</si>
  <si>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</si>
  <si>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</si>
  <si>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</si>
  <si>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</si>
  <si>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</si>
  <si>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</si>
  <si>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</si>
  <si>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</si>
  <si>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</si>
  <si>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</si>
  <si>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</si>
  <si>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</si>
  <si>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</si>
  <si>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</si>
  <si>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</si>
  <si>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</si>
  <si>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</si>
  <si>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</si>
  <si>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</si>
  <si>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</si>
  <si>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</si>
  <si>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</si>
  <si>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</si>
  <si>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</si>
  <si>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</si>
  <si>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</si>
  <si>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</si>
  <si>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</si>
  <si>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</si>
  <si>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</si>
  <si>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</si>
  <si>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</si>
  <si>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</si>
  <si>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</si>
  <si>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</si>
  <si>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</si>
  <si>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</si>
  <si>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</si>
  <si>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</si>
  <si>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</si>
  <si>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</si>
  <si>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</si>
  <si>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</si>
  <si>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</si>
  <si>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</si>
  <si>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</si>
  <si>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</si>
  <si>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</si>
  <si>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</si>
  <si>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</si>
  <si>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</si>
  <si>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</si>
  <si>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</si>
  <si>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</si>
  <si>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</si>
  <si>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</si>
  <si>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</si>
  <si>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</si>
  <si>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</si>
  <si>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</si>
  <si>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</si>
  <si>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</si>
  <si>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</si>
  <si>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</si>
  <si>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</si>
  <si>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</si>
  <si>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</si>
  <si>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</si>
  <si>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</si>
  <si>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</si>
  <si>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</si>
  <si>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</si>
  <si>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</si>
  <si>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</si>
  <si>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</si>
  <si>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</si>
  <si>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</si>
  <si>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</si>
  <si>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</si>
  <si>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</si>
  <si>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</si>
  <si>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</si>
  <si>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</si>
  <si>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</si>
  <si>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</si>
  <si>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</si>
  <si>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</si>
  <si>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</si>
  <si>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</si>
  <si>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</si>
  <si>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</si>
  <si>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</si>
  <si>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</si>
  <si>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</si>
  <si>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</si>
  <si>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</si>
  <si>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</si>
  <si>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</si>
  <si>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</si>
  <si>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</si>
  <si>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</si>
  <si>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</si>
  <si>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</si>
  <si>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</si>
  <si>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</si>
  <si>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</si>
  <si>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</si>
  <si>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</si>
  <si>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</si>
  <si>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</si>
  <si>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</si>
  <si>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</si>
  <si>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</si>
  <si>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</si>
  <si>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</si>
  <si>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</si>
  <si>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</si>
  <si>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</si>
  <si>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</si>
  <si>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</si>
  <si>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</si>
  <si>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</si>
  <si>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</si>
  <si>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</si>
  <si>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</si>
  <si>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</si>
  <si>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</si>
  <si>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</si>
  <si>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</si>
  <si>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</si>
  <si>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</si>
  <si>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</si>
  <si>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</si>
  <si>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</si>
  <si>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</si>
  <si>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</si>
  <si>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</si>
  <si>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</si>
  <si>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</si>
  <si>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</si>
  <si>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</si>
  <si>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</si>
  <si>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</si>
  <si>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</si>
  <si>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</si>
  <si>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</si>
  <si>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</si>
  <si>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</si>
  <si>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</si>
  <si>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</si>
  <si>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</si>
  <si>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</si>
  <si>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</si>
  <si>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</si>
  <si>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</si>
  <si>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</si>
  <si>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</si>
  <si>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</si>
  <si>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</si>
  <si>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</si>
  <si>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</si>
  <si>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</si>
  <si>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</si>
  <si>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</si>
  <si>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</si>
  <si>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</si>
  <si>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</si>
  <si>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</si>
  <si>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</si>
  <si>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</si>
  <si>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</si>
  <si>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</si>
  <si>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</si>
  <si>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</si>
  <si>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</si>
  <si>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</si>
  <si>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</si>
  <si>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</si>
  <si>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</si>
  <si>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</si>
  <si>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</si>
  <si>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</si>
  <si>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</si>
  <si>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</si>
  <si>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</si>
  <si>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</si>
  <si>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</si>
  <si>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</si>
  <si>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</si>
  <si>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</si>
  <si>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</si>
  <si>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</si>
  <si>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</si>
  <si>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</si>
  <si>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</si>
  <si>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</si>
  <si>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</si>
  <si>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</si>
  <si>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</si>
  <si>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</si>
  <si>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</si>
  <si>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</si>
  <si>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</si>
  <si>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</si>
  <si>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</si>
  <si>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</si>
  <si>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</si>
  <si>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</si>
  <si>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</si>
  <si>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</si>
  <si>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</si>
  <si>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</si>
  <si>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</si>
  <si>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</si>
  <si>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</si>
  <si>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</si>
  <si>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</si>
  <si>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</si>
  <si>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</si>
  <si>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</si>
  <si>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</si>
  <si>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</si>
  <si>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</si>
  <si>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</si>
  <si>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</si>
  <si>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</si>
  <si>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</si>
  <si>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</si>
  <si>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</si>
  <si>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</si>
  <si>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</si>
  <si>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</si>
  <si>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</si>
  <si>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</si>
  <si>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</si>
  <si>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</si>
  <si>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</si>
  <si>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</si>
  <si>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</si>
  <si>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</si>
  <si>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</si>
  <si>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</si>
  <si>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</si>
  <si>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</si>
  <si>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</si>
  <si>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</si>
  <si>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</si>
  <si>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</si>
  <si>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</si>
  <si>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</si>
  <si>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</si>
  <si>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</si>
  <si>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</si>
  <si>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</si>
  <si>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</si>
  <si>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</si>
  <si>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</si>
  <si>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</si>
  <si>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</si>
  <si>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</si>
  <si>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</si>
  <si>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</si>
  <si>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</si>
  <si>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</si>
  <si>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</si>
  <si>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</si>
  <si>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</si>
  <si>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</si>
  <si>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</si>
  <si>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</si>
  <si>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</si>
  <si>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</si>
  <si>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</si>
  <si>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</si>
  <si>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</si>
  <si>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</si>
  <si>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</si>
  <si>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</si>
  <si>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</si>
  <si>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</si>
  <si>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</si>
  <si>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</si>
  <si>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</si>
  <si>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</si>
  <si>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</si>
  <si>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</si>
  <si>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</si>
  <si>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</si>
  <si>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</si>
  <si>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</si>
  <si>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</si>
  <si>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</si>
  <si>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</si>
  <si>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</si>
  <si>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</si>
  <si>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</si>
  <si>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</si>
  <si>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</si>
  <si>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</si>
  <si>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</si>
  <si>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</si>
  <si>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</si>
  <si>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</si>
  <si>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</si>
  <si>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</si>
  <si>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</si>
  <si>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</si>
  <si>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</si>
  <si>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</si>
  <si>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</si>
  <si>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</si>
  <si>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</si>
  <si>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</si>
  <si>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</si>
  <si>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</si>
  <si>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</si>
  <si>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</si>
  <si>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</si>
  <si>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</si>
  <si>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</si>
  <si>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</si>
  <si>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</si>
  <si>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</si>
  <si>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</si>
  <si>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</si>
  <si>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</si>
  <si>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</si>
  <si>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</si>
  <si>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</si>
  <si>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</si>
  <si>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</si>
  <si>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</si>
  <si>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</si>
  <si>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</si>
  <si>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</si>
  <si>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</si>
  <si>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</si>
  <si>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</si>
  <si>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</si>
  <si>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</si>
  <si>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</si>
  <si>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</si>
  <si>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</si>
  <si>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</si>
  <si>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</si>
  <si>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</si>
  <si>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</si>
  <si>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</si>
  <si>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</si>
  <si>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</si>
  <si>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</si>
  <si>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</si>
  <si>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</si>
  <si>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</si>
  <si>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</si>
  <si>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</si>
  <si>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</si>
  <si>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</si>
  <si>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</si>
  <si>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</si>
  <si>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</si>
  <si>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</si>
  <si>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</si>
  <si>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</si>
  <si>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</si>
  <si>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</si>
  <si>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</si>
  <si>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</si>
  <si>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</si>
  <si>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</si>
  <si>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</si>
  <si>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</si>
  <si>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</si>
  <si>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</si>
  <si>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</si>
  <si>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</si>
  <si>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</si>
  <si>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</si>
  <si>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</si>
  <si>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</si>
  <si>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</si>
  <si>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</si>
  <si>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</si>
  <si>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</si>
  <si>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</si>
  <si>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</si>
  <si>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</si>
  <si>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</si>
  <si>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</si>
  <si>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</si>
  <si>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</si>
  <si>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</si>
  <si>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</si>
  <si>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</si>
  <si>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</si>
  <si>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</si>
  <si>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</si>
  <si>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</si>
  <si>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</si>
  <si>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</si>
  <si>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</si>
  <si>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</si>
  <si>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</si>
  <si>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</si>
  <si>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</si>
  <si>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</si>
  <si>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</si>
  <si>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</si>
  <si>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</si>
  <si>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</si>
  <si>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</si>
  <si>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</si>
  <si>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</si>
  <si>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</si>
  <si>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</si>
  <si>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</si>
  <si>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</si>
  <si>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</si>
  <si>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</si>
  <si>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</si>
  <si>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</si>
  <si>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</si>
  <si>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</si>
  <si>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</si>
  <si>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</si>
  <si>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</si>
  <si>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</si>
  <si>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</si>
  <si>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</si>
  <si>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</si>
  <si>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</si>
  <si>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</si>
  <si>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</si>
  <si>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</si>
  <si>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</si>
  <si>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</si>
  <si>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</si>
  <si>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</si>
  <si>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</si>
  <si>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</si>
  <si>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</si>
  <si>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</si>
  <si>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</si>
  <si>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</si>
  <si>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</si>
  <si>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</si>
  <si>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</si>
  <si>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</si>
  <si>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</si>
  <si>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</si>
  <si>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</si>
  <si>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</si>
  <si>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</si>
  <si>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</si>
  <si>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</si>
  <si>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</si>
  <si>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</si>
  <si>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</si>
  <si>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</si>
  <si>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</si>
  <si>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</si>
  <si>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</si>
  <si>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</si>
  <si>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</si>
  <si>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</si>
  <si>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</si>
  <si>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</si>
  <si>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</si>
  <si>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</si>
  <si>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</si>
  <si>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</si>
  <si>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</si>
  <si>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</si>
  <si>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</si>
  <si>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</si>
  <si>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</si>
  <si>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</si>
  <si>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</si>
  <si>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</si>
  <si>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</si>
  <si>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</si>
  <si>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</si>
  <si>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</si>
  <si>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</si>
  <si>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</si>
  <si>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</si>
  <si>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</si>
  <si>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</si>
  <si>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</si>
  <si>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</si>
  <si>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</si>
  <si>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</si>
  <si>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</si>
  <si>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</si>
  <si>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</si>
  <si>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</si>
  <si>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</si>
  <si>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</si>
  <si>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</si>
  <si>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</si>
  <si>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</si>
  <si>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</si>
  <si>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</si>
  <si>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</si>
  <si>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</si>
  <si>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</si>
  <si>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</si>
  <si>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</si>
  <si>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</si>
  <si>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</si>
  <si>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</si>
  <si>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</si>
  <si>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</si>
  <si>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</si>
  <si>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</si>
  <si>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</si>
  <si>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</si>
  <si>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</si>
  <si>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</si>
  <si>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</si>
  <si>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</si>
  <si>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</si>
  <si>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</si>
  <si>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</si>
  <si>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</si>
  <si>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</si>
  <si>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</si>
  <si>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</si>
  <si>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</si>
  <si>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</si>
  <si>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</si>
  <si>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</si>
  <si>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</si>
  <si>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</si>
  <si>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</si>
  <si>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</si>
  <si>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</si>
  <si>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</si>
  <si>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</si>
  <si>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</si>
  <si>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</si>
  <si>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</si>
  <si>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</si>
  <si>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</si>
  <si>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</si>
  <si>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</si>
  <si>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</si>
  <si>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</si>
  <si>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</si>
  <si>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</si>
  <si>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</si>
  <si>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</si>
  <si>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</si>
  <si>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</si>
  <si>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</si>
  <si>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</si>
  <si>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</si>
  <si>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</si>
  <si>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</si>
  <si>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</si>
  <si>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</si>
  <si>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</si>
  <si>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</si>
  <si>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</si>
  <si>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</si>
  <si>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</si>
  <si>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</si>
  <si>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</si>
  <si>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</si>
  <si>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</si>
  <si>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</si>
  <si>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</si>
  <si>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</si>
  <si>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</si>
  <si>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</si>
  <si>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</si>
  <si>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</si>
  <si>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</si>
  <si>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</si>
  <si>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</si>
  <si>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</si>
  <si>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</si>
  <si>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</si>
  <si>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</si>
  <si>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</si>
  <si>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</si>
  <si>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</si>
  <si>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</si>
  <si>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</si>
  <si>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</si>
  <si>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</si>
  <si>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</si>
  <si>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</si>
  <si>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</si>
  <si>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</si>
  <si>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</si>
  <si>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</si>
  <si>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</si>
  <si>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</si>
  <si>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</si>
  <si>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</si>
  <si>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</si>
  <si>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</si>
  <si>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</si>
  <si>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</si>
  <si>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</si>
  <si>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</si>
  <si>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</si>
  <si>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</si>
  <si>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</si>
  <si>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</si>
  <si>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</si>
  <si>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</si>
  <si>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</si>
  <si>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</si>
  <si>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</si>
  <si>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</si>
  <si>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</si>
  <si>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</si>
  <si>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</si>
  <si>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</si>
  <si>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</si>
  <si>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</si>
  <si>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</si>
  <si>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</si>
  <si>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</si>
  <si>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</si>
  <si>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</si>
  <si>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</si>
  <si>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</si>
  <si>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</si>
  <si>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</si>
  <si>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</si>
  <si>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</si>
  <si>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</si>
  <si>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</si>
  <si>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</si>
  <si>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</si>
  <si>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</si>
  <si>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</si>
  <si>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</si>
  <si>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</si>
  <si>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</si>
  <si>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</si>
  <si>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</si>
  <si>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</si>
  <si>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</si>
  <si>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</si>
  <si>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</si>
  <si>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</si>
  <si>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</si>
  <si>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</si>
  <si>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</si>
  <si>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</si>
  <si>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</si>
  <si>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</si>
  <si>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</si>
  <si>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</si>
  <si>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</si>
  <si>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</si>
  <si>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</si>
  <si>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</si>
  <si>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</si>
  <si>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</si>
  <si>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</si>
  <si>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</si>
  <si>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</si>
  <si>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</si>
  <si>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</si>
  <si>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</si>
  <si>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</si>
  <si>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</si>
  <si>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</si>
  <si>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</si>
  <si>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</si>
  <si>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</si>
  <si>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</si>
  <si>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</si>
  <si>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</si>
  <si>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</si>
  <si>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</si>
  <si>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</si>
  <si>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</si>
  <si>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</si>
  <si>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</si>
  <si>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</si>
  <si>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</si>
  <si>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</si>
  <si>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</si>
  <si>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</si>
  <si>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</si>
  <si>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</si>
  <si>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</si>
  <si>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</si>
  <si>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</si>
  <si>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</si>
  <si>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</si>
  <si>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</si>
  <si>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</si>
  <si>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</si>
  <si>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</si>
  <si>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</si>
  <si>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</si>
  <si>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</si>
  <si>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</si>
  <si>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</si>
  <si>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</si>
  <si>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</si>
  <si>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</si>
  <si>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</si>
  <si>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</si>
  <si>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</si>
  <si>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</si>
  <si>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</si>
  <si>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</si>
  <si>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</si>
  <si>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</si>
  <si>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</si>
  <si>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</si>
  <si>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</si>
  <si>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</si>
  <si>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</si>
  <si>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</si>
  <si>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</si>
  <si>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</si>
  <si>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</si>
  <si>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</si>
  <si>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</si>
  <si>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</si>
  <si>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</si>
  <si>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</si>
  <si>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</si>
  <si>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</si>
  <si>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</si>
  <si>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</si>
  <si>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</si>
  <si>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</si>
  <si>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</si>
  <si>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</si>
  <si>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</si>
  <si>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</si>
  <si>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</si>
  <si>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</si>
  <si>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</si>
  <si>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</si>
  <si>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</si>
  <si>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</si>
  <si>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</si>
  <si>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</si>
  <si>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</si>
  <si>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</si>
  <si>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</si>
  <si>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</si>
  <si>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</si>
  <si>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</si>
  <si>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</si>
  <si>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</si>
  <si>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</si>
  <si>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</si>
  <si>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</si>
  <si>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</si>
  <si>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</si>
  <si>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</si>
  <si>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</si>
  <si>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</si>
  <si>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</si>
  <si>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</si>
  <si>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</si>
  <si>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</si>
  <si>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</si>
  <si>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</si>
  <si>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</si>
  <si>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</si>
  <si>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</si>
  <si>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</si>
  <si>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</si>
  <si>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</si>
  <si>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</si>
  <si>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</si>
  <si>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</si>
  <si>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</si>
  <si>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</si>
  <si>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</si>
  <si>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</si>
  <si>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</si>
  <si>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</si>
  <si>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</si>
  <si>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</si>
  <si>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</si>
  <si>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</si>
  <si>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</si>
  <si>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</si>
  <si>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</si>
  <si>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</si>
  <si>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</si>
  <si>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</si>
  <si>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</si>
  <si>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</si>
  <si>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</si>
  <si>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</si>
  <si>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</si>
  <si>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</si>
  <si>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</si>
  <si>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</si>
  <si>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</si>
  <si>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</si>
  <si>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</si>
  <si>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</si>
  <si>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</si>
  <si>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</si>
  <si>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</si>
  <si>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</si>
  <si>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</si>
  <si>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</si>
  <si>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</si>
  <si>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</si>
  <si>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</si>
  <si>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</si>
  <si>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</si>
  <si>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</si>
  <si>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</si>
  <si>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</si>
  <si>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</si>
  <si>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</si>
  <si>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</si>
  <si>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</si>
  <si>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</si>
  <si>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</si>
  <si>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</si>
  <si>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</si>
  <si>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</si>
  <si>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</si>
  <si>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</si>
  <si>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</si>
  <si>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</si>
  <si>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</si>
  <si>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</si>
  <si>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</si>
  <si>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</si>
  <si>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</si>
  <si>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</si>
  <si>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</si>
  <si>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</si>
  <si>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</si>
  <si>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</si>
  <si>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</si>
  <si>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</si>
  <si>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</si>
  <si>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</si>
  <si>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</si>
  <si>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</si>
  <si>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</si>
  <si>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</si>
  <si>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</si>
  <si>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</si>
  <si>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</si>
  <si>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</si>
  <si>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</si>
  <si>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</si>
  <si>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</si>
  <si>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</si>
  <si>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</si>
  <si>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</si>
  <si>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</si>
  <si>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</si>
  <si>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</si>
  <si>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</si>
  <si>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</si>
  <si>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</si>
  <si>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</si>
  <si>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</si>
  <si>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</si>
  <si>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</si>
  <si>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</si>
  <si>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</si>
  <si>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</si>
  <si>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</si>
  <si>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</si>
  <si>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</si>
  <si>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</si>
  <si>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</si>
  <si>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</si>
  <si>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</si>
  <si>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</si>
  <si>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</si>
  <si>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</si>
  <si>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</si>
  <si>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</si>
  <si>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</si>
  <si>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</si>
  <si>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</si>
  <si>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</si>
  <si>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</si>
  <si>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</si>
  <si>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</si>
  <si>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</si>
  <si>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</si>
  <si>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</si>
  <si>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</si>
  <si>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</si>
  <si>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</si>
  <si>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</si>
  <si>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</si>
  <si>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</si>
  <si>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</si>
  <si>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</si>
  <si>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</si>
  <si>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</si>
  <si>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</si>
  <si>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</si>
  <si>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</si>
  <si>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</si>
  <si>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</si>
  <si>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</si>
  <si>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</si>
  <si>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</si>
  <si>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</si>
  <si>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</si>
  <si>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</si>
  <si>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</si>
  <si>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</si>
  <si>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</si>
  <si>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</si>
  <si>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</si>
  <si>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</si>
  <si>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</si>
  <si>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</si>
  <si>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</si>
  <si>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</si>
  <si>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</si>
  <si>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</si>
  <si>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</si>
  <si>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</si>
  <si>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</si>
  <si>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</si>
  <si>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</si>
  <si>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</si>
  <si>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</si>
  <si>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</si>
  <si>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</si>
  <si>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</si>
  <si>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</si>
  <si>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</si>
  <si>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</si>
  <si>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</si>
  <si>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</si>
  <si>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</si>
  <si>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</si>
  <si>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</si>
  <si>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</si>
  <si>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</si>
  <si>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</si>
  <si>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</si>
  <si>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</si>
  <si>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</si>
  <si>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</si>
  <si>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</si>
  <si>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</si>
  <si>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</si>
  <si>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</si>
  <si>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</si>
  <si>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</si>
  <si>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</si>
  <si>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</si>
  <si>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</si>
  <si>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</si>
  <si>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</si>
  <si>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</si>
  <si>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</si>
  <si>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</si>
  <si>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</si>
  <si>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</si>
  <si>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</si>
  <si>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</si>
  <si>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</si>
  <si>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</si>
  <si>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</si>
  <si>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</si>
  <si>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</si>
  <si>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</si>
  <si>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</si>
  <si>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</si>
  <si>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</si>
  <si>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</si>
  <si>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</si>
  <si>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</si>
  <si>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</si>
  <si>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</si>
  <si>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</si>
  <si>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</si>
  <si>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</si>
  <si>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</si>
  <si>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</si>
  <si>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</si>
  <si>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</si>
  <si>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</si>
  <si>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</si>
  <si>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</si>
  <si>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</si>
  <si>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</si>
  <si>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</si>
  <si>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</si>
  <si>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</si>
  <si>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</si>
  <si>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</si>
  <si>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</si>
  <si>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</si>
  <si>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</si>
  <si>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</si>
  <si>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</si>
  <si>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</si>
  <si>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</si>
  <si>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</si>
  <si>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</si>
  <si>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</si>
  <si>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</si>
  <si>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</si>
  <si>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</si>
  <si>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</si>
  <si>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</si>
  <si>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</si>
  <si>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</si>
  <si>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</si>
  <si>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</si>
  <si>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</si>
  <si>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</si>
  <si>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</si>
  <si>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</si>
  <si>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</si>
  <si>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</si>
  <si>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</si>
  <si>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</si>
  <si>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</si>
  <si>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</si>
  <si>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</si>
  <si>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</si>
  <si>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</si>
  <si>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</si>
  <si>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</si>
  <si>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</si>
  <si>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</si>
  <si>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</si>
  <si>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</si>
  <si>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</si>
  <si>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</si>
  <si>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</si>
  <si>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</si>
  <si>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</si>
  <si>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</si>
  <si>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</si>
  <si>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</si>
  <si>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</si>
  <si>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</si>
  <si>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</si>
  <si>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</si>
  <si>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</si>
  <si>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</si>
  <si>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</si>
  <si>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</si>
  <si>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</si>
  <si>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</si>
  <si>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</si>
  <si>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</si>
  <si>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</si>
  <si>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</si>
  <si>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</si>
  <si>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</si>
  <si>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</si>
  <si>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</si>
  <si>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</si>
  <si>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</si>
  <si>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</si>
  <si>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</si>
  <si>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</si>
  <si>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</si>
  <si>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</si>
  <si>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</si>
  <si>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</si>
  <si>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</si>
  <si>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</si>
  <si>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</si>
  <si>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</si>
  <si>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</si>
  <si>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</si>
  <si>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</si>
  <si>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</si>
  <si>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</si>
  <si>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</si>
  <si>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</si>
  <si>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</si>
  <si>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</si>
  <si>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</si>
  <si>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</si>
  <si>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</si>
  <si>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</si>
  <si>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</si>
  <si>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</si>
  <si>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</si>
  <si>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</si>
  <si>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</si>
  <si>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</si>
  <si>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</si>
  <si>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</si>
  <si>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</si>
  <si>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</si>
  <si>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</si>
  <si>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</si>
  <si>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</si>
  <si>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</si>
  <si>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</si>
  <si>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</si>
  <si>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</si>
  <si>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</si>
  <si>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</si>
  <si>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</si>
  <si>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</si>
  <si>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</si>
  <si>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</si>
  <si>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</si>
  <si>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</si>
  <si>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</si>
  <si>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</si>
  <si>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</si>
  <si>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</si>
  <si>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</si>
  <si>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</si>
  <si>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</si>
  <si>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</si>
  <si>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</si>
  <si>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</si>
  <si>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</si>
  <si>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</si>
  <si>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</si>
  <si>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</si>
  <si>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</si>
  <si>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</si>
  <si>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</si>
  <si>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</si>
  <si>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</si>
  <si>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</si>
  <si>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</si>
  <si>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</si>
  <si>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</si>
  <si>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</si>
  <si>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</si>
  <si>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</si>
  <si>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</si>
  <si>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</si>
  <si>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</si>
  <si>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</si>
  <si>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</si>
  <si>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</si>
  <si>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</si>
  <si>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</si>
  <si>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</si>
  <si>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</si>
  <si>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</si>
  <si>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</si>
  <si>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</si>
  <si>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</si>
  <si>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</si>
  <si>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</si>
  <si>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</si>
  <si>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</si>
  <si>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</si>
  <si>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</si>
  <si>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</si>
  <si>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</si>
  <si>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</si>
  <si>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</si>
  <si>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</si>
  <si>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</si>
  <si>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</si>
  <si>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</si>
  <si>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</si>
  <si>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</si>
  <si>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</si>
  <si>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</si>
  <si>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</si>
  <si>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</si>
  <si>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</si>
  <si>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</si>
  <si>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</si>
  <si>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</si>
  <si>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</si>
  <si>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</si>
  <si>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</si>
  <si>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</si>
  <si>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</si>
  <si>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</si>
  <si>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</si>
  <si>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</si>
  <si>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</si>
  <si>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</si>
  <si>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</si>
  <si>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</si>
  <si>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</si>
  <si>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</si>
  <si>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</si>
  <si>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</si>
  <si>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</si>
  <si>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</si>
  <si>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</si>
  <si>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</si>
  <si>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</si>
  <si>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</si>
  <si>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</si>
  <si>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</si>
  <si>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</si>
  <si>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</si>
  <si>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</si>
  <si>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</si>
  <si>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</si>
  <si>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</si>
  <si>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</si>
  <si>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</si>
  <si>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</si>
  <si>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</si>
  <si>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</si>
  <si>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</si>
  <si>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</si>
  <si>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</si>
  <si>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</si>
  <si>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</si>
  <si>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</si>
  <si>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</si>
  <si>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</si>
  <si>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</si>
  <si>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</si>
  <si>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</si>
  <si>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</si>
  <si>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</si>
  <si>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</si>
  <si>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</si>
  <si>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</si>
  <si>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</si>
  <si>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</si>
  <si>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</si>
  <si>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</si>
  <si>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</si>
  <si>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</si>
  <si>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</si>
  <si>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</si>
  <si>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</si>
  <si>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</si>
  <si>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</si>
  <si>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</si>
  <si>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</si>
  <si>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</si>
  <si>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</si>
  <si>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</si>
  <si>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</si>
  <si>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</si>
  <si>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</si>
  <si>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</si>
  <si>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</si>
  <si>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</si>
  <si>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</si>
  <si>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</si>
  <si>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</si>
  <si>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</si>
  <si>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</si>
  <si>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</si>
  <si>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</si>
  <si>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</si>
  <si>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</si>
  <si>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</si>
  <si>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</si>
  <si>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</si>
  <si>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</si>
  <si>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</si>
  <si>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</si>
  <si>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</si>
  <si>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</si>
  <si>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</si>
  <si>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</si>
  <si>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</si>
  <si>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</si>
  <si>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</si>
  <si>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</si>
  <si>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</si>
  <si>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</si>
  <si>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</si>
  <si>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</si>
  <si>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</si>
  <si>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</si>
  <si>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</si>
  <si>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</si>
  <si>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</si>
  <si>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</si>
  <si>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</si>
  <si>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</si>
  <si>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</si>
  <si>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</si>
  <si>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</si>
  <si>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</si>
  <si>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</si>
  <si>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</si>
  <si>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</si>
  <si>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</si>
  <si>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</si>
  <si>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</si>
  <si>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</si>
  <si>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</si>
  <si>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</si>
  <si>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</si>
  <si>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</si>
  <si>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</si>
  <si>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</si>
  <si>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</si>
  <si>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</si>
  <si>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</si>
  <si>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</si>
  <si>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</si>
  <si>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</si>
  <si>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</si>
  <si>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</si>
  <si>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</si>
  <si>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</si>
  <si>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</si>
  <si>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</si>
  <si>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</si>
  <si>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</si>
  <si>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</si>
  <si>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</si>
  <si>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</si>
  <si>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</si>
  <si>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</si>
  <si>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</si>
  <si>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</si>
  <si>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</si>
  <si>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</si>
  <si>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</si>
  <si>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</si>
  <si>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</si>
  <si>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</si>
  <si>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</si>
  <si>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</si>
  <si>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</si>
  <si>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</si>
  <si>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</si>
  <si>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</si>
  <si>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</si>
  <si>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</si>
  <si>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</si>
  <si>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</si>
  <si>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</si>
  <si>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</si>
  <si>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</si>
  <si>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</si>
  <si>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</si>
  <si>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</si>
  <si>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</si>
  <si>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</si>
  <si>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</si>
  <si>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</si>
  <si>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</si>
  <si>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</si>
  <si>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</si>
  <si>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</si>
  <si>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</si>
  <si>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</si>
  <si>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</si>
  <si>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</si>
  <si>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</si>
  <si>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</si>
  <si>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</si>
  <si>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</si>
  <si>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</si>
  <si>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</si>
  <si>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</si>
  <si>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</si>
  <si>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</si>
  <si>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</si>
  <si>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</si>
  <si>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</si>
  <si>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</si>
  <si>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</si>
  <si>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</si>
  <si>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</si>
  <si>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</si>
  <si>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</si>
  <si>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</si>
  <si>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</si>
  <si>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</si>
  <si>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</si>
  <si>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</si>
  <si>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</si>
  <si>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</si>
  <si>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</si>
  <si>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</si>
  <si>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</si>
  <si>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</si>
  <si>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</si>
  <si>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</si>
  <si>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</si>
  <si>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</si>
  <si>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</si>
  <si>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</si>
  <si>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</si>
  <si>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</si>
  <si>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</si>
  <si>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</si>
  <si>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</si>
  <si>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</si>
  <si>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</si>
  <si>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</si>
  <si>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</si>
  <si>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</si>
  <si>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</si>
  <si>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</si>
  <si>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</si>
  <si>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</si>
  <si>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</si>
  <si>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</si>
  <si>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</si>
  <si>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</si>
  <si>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</si>
  <si>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</si>
  <si>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</si>
  <si>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</si>
  <si>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</si>
  <si>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</si>
  <si>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</si>
  <si>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</si>
  <si>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</si>
  <si>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</si>
  <si>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</si>
  <si>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</si>
  <si>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</si>
  <si>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</si>
  <si>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</si>
  <si>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</si>
  <si>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</si>
  <si>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</si>
  <si>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</si>
  <si>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</si>
  <si>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</si>
  <si>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</si>
  <si>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</si>
  <si>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</si>
  <si>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</si>
  <si>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</si>
  <si>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</si>
  <si>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</si>
  <si>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</si>
  <si>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</si>
  <si>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</si>
  <si>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</si>
  <si>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</si>
  <si>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</si>
  <si>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</si>
  <si>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</si>
  <si>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</si>
  <si>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</si>
  <si>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</si>
  <si>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</si>
  <si>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</si>
  <si>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</si>
  <si>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</si>
  <si>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</si>
  <si>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</si>
  <si>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</si>
  <si>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</si>
  <si>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</si>
  <si>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</si>
  <si>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</si>
  <si>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</si>
  <si>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</si>
  <si>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</si>
  <si>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</si>
  <si>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</si>
  <si>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</si>
  <si>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</si>
  <si>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</si>
  <si>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</si>
  <si>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</si>
  <si>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</si>
  <si>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</si>
  <si>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</si>
  <si>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</si>
  <si>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</si>
  <si>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</si>
  <si>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</si>
  <si>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</si>
  <si>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</si>
  <si>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</si>
  <si>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</si>
  <si>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</si>
  <si>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</si>
  <si>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</si>
  <si>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</si>
  <si>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</si>
  <si>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</si>
  <si>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</si>
  <si>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</si>
  <si>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</si>
  <si>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</si>
  <si>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</si>
  <si>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</si>
  <si>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</si>
  <si>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</si>
  <si>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</si>
  <si>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</si>
  <si>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</si>
  <si>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</si>
  <si>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</si>
  <si>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</si>
  <si>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</si>
  <si>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</si>
  <si>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</si>
  <si>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</si>
  <si>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</si>
  <si>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</si>
  <si>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</si>
  <si>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</si>
  <si>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</si>
  <si>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</si>
  <si>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</si>
  <si>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</si>
  <si>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</si>
  <si>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</si>
  <si>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</si>
  <si>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</si>
  <si>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</si>
  <si>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</si>
  <si>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</si>
  <si>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</si>
  <si>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</si>
  <si>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</si>
  <si>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</si>
  <si>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</si>
  <si>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</si>
  <si>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</si>
  <si>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</si>
  <si>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</si>
  <si>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</si>
  <si>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</si>
  <si>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</si>
  <si>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</si>
  <si>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</si>
  <si>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</si>
  <si>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</si>
  <si>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</si>
  <si>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</si>
  <si>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</si>
  <si>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</si>
  <si>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</si>
  <si>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</si>
  <si>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</si>
  <si>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</si>
  <si>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</si>
  <si>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</si>
  <si>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</si>
  <si>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</si>
  <si>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</si>
  <si>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</si>
  <si>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</si>
  <si>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</si>
  <si>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</si>
  <si>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</si>
  <si>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</si>
  <si>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</si>
  <si>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</si>
  <si>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</si>
  <si>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</si>
  <si>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</si>
  <si>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</si>
  <si>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</si>
  <si>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</si>
  <si>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</si>
  <si>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</si>
  <si>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</si>
  <si>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</si>
  <si>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</si>
  <si>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</si>
  <si>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</si>
  <si>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</si>
  <si>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</si>
  <si>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</si>
  <si>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</si>
  <si>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</si>
  <si>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</si>
  <si>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</si>
  <si>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</si>
  <si>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</si>
  <si>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</si>
  <si>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</si>
  <si>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</si>
  <si>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</si>
  <si>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</si>
  <si>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</si>
  <si>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</si>
  <si>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</si>
  <si>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</si>
  <si>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</si>
  <si>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</si>
  <si>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</si>
  <si>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</si>
  <si>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</si>
  <si>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</si>
  <si>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</si>
  <si>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</si>
  <si>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</si>
  <si>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</si>
  <si>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</si>
  <si>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</si>
  <si>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</si>
  <si>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</si>
  <si>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</si>
  <si>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</si>
  <si>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</si>
  <si>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</si>
  <si>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</si>
  <si>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</si>
  <si>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</si>
  <si>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</si>
  <si>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</si>
  <si>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</si>
  <si>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</si>
  <si>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</si>
  <si>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</si>
  <si>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</si>
  <si>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</si>
  <si>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</si>
  <si>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</si>
  <si>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</si>
  <si>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</si>
  <si>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</si>
  <si>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</si>
  <si>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</si>
  <si>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</si>
  <si>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</si>
  <si>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</si>
  <si>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</si>
  <si>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</si>
  <si>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</si>
  <si>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</si>
  <si>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</si>
  <si>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</si>
  <si>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</si>
  <si>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</si>
  <si>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</si>
  <si>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</si>
  <si>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</si>
  <si>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</si>
  <si>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</si>
  <si>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</si>
  <si>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</si>
  <si>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</si>
  <si>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</si>
  <si>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</si>
  <si>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</si>
  <si>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</si>
  <si>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</si>
  <si>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</si>
  <si>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</si>
  <si>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</si>
  <si>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</si>
  <si>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</si>
  <si>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</si>
  <si>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</si>
  <si>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</si>
  <si>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</si>
  <si>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</si>
  <si>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</si>
  <si>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</si>
  <si>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</si>
  <si>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</si>
  <si>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</si>
  <si>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</si>
  <si>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</si>
  <si>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</si>
  <si>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</si>
  <si>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</si>
  <si>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</si>
  <si>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</si>
  <si>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</si>
  <si>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</si>
  <si>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</si>
  <si>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</si>
  <si>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</si>
  <si>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</si>
  <si>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</si>
  <si>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</si>
  <si>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</si>
  <si>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</si>
  <si>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</si>
  <si>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</si>
  <si>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</si>
  <si>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</si>
  <si>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</si>
  <si>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</si>
  <si>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</si>
  <si>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</si>
  <si>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</si>
  <si>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</si>
  <si>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</si>
  <si>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</si>
  <si>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</si>
  <si>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</si>
  <si>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</si>
  <si>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</si>
  <si>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</si>
  <si>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</si>
  <si>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</si>
  <si>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</si>
  <si>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</si>
  <si>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</si>
  <si>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</si>
  <si>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</si>
  <si>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</si>
  <si>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</si>
  <si>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</si>
  <si>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</si>
  <si>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</si>
  <si>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</si>
  <si>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</si>
  <si>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</si>
  <si>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</si>
  <si>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</si>
  <si>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</si>
  <si>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</si>
  <si>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</si>
  <si>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</si>
  <si>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</si>
  <si>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</si>
  <si>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</si>
  <si>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</si>
  <si>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</si>
  <si>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</si>
  <si>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</si>
  <si>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</si>
  <si>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</si>
  <si>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</si>
  <si>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</si>
  <si>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</si>
  <si>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</si>
  <si>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</si>
  <si>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</si>
  <si>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</si>
  <si>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</si>
  <si>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</si>
  <si>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</si>
  <si>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</si>
  <si>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</si>
  <si>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</si>
  <si>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</si>
  <si>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</si>
  <si>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</si>
  <si>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</si>
  <si>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</si>
  <si>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</si>
  <si>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</si>
  <si>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</si>
  <si>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</si>
  <si>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</si>
  <si>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</si>
  <si>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</si>
  <si>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</si>
  <si>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</si>
  <si>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</si>
  <si>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</si>
  <si>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</si>
  <si>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</si>
  <si>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</si>
  <si>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</si>
  <si>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</si>
  <si>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</si>
  <si>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</si>
  <si>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</si>
  <si>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</si>
  <si>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</si>
  <si>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</si>
  <si>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</si>
  <si>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</si>
  <si>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</si>
  <si>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</si>
  <si>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</si>
  <si>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</si>
  <si>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</si>
  <si>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</si>
  <si>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</si>
  <si>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</si>
  <si>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</si>
  <si>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</si>
  <si>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</si>
  <si>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</si>
  <si>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</si>
  <si>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</si>
  <si>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</si>
  <si>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</si>
  <si>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</si>
  <si>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</si>
  <si>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</si>
  <si>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</si>
  <si>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</si>
  <si>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</si>
  <si>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</si>
  <si>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</si>
  <si>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</si>
  <si>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</si>
  <si>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</si>
  <si>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</si>
  <si>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</si>
  <si>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</si>
  <si>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</si>
  <si>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</si>
  <si>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</si>
  <si>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</si>
  <si>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</si>
  <si>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</si>
  <si>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</si>
  <si>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</si>
  <si>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</si>
  <si>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</si>
  <si>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</si>
  <si>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</si>
  <si>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</si>
  <si>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</si>
  <si>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</si>
  <si>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</si>
  <si>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</si>
  <si>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</si>
  <si>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</si>
  <si>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</si>
  <si>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</si>
  <si>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</si>
  <si>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</si>
  <si>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</si>
  <si>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</si>
  <si>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</si>
  <si>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</si>
  <si>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</si>
  <si>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</si>
  <si>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</si>
  <si>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</si>
  <si>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</si>
  <si>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</si>
  <si>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</si>
  <si>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</si>
  <si>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</si>
  <si>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</si>
  <si>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</si>
  <si>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</si>
  <si>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</si>
  <si>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</si>
  <si>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</si>
  <si>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</si>
  <si>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</si>
  <si>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</si>
  <si>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</si>
  <si>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</si>
  <si>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</si>
  <si>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</si>
  <si>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</si>
  <si>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</si>
  <si>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</si>
  <si>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</si>
  <si>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</si>
  <si>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</si>
  <si>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</si>
  <si>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</si>
  <si>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</si>
  <si>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</si>
  <si>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</si>
  <si>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</si>
  <si>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</si>
  <si>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</si>
  <si>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</si>
  <si>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</si>
  <si>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</si>
  <si>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</si>
  <si>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</si>
  <si>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</si>
  <si>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</si>
  <si>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</si>
  <si>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</si>
  <si>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</si>
  <si>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</si>
  <si>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</si>
  <si>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</si>
  <si>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</si>
  <si>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</si>
  <si>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</si>
  <si>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</si>
  <si>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</si>
  <si>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</si>
  <si>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</si>
  <si>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</si>
  <si>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</si>
  <si>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</si>
  <si>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</si>
  <si>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</si>
  <si>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</si>
  <si>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</si>
  <si>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</si>
  <si>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</si>
  <si>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</si>
  <si>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</si>
  <si>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</si>
  <si>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</si>
  <si>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</si>
  <si>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</si>
  <si>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</si>
  <si>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</si>
  <si>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</si>
  <si>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</si>
  <si>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</si>
  <si>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</si>
  <si>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</si>
  <si>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</si>
  <si>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</si>
  <si>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</si>
  <si>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</si>
  <si>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</si>
  <si>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</si>
  <si>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</si>
  <si>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</si>
  <si>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</si>
  <si>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</si>
  <si>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</si>
  <si>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</si>
  <si>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</si>
  <si>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</si>
  <si>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</si>
  <si>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</si>
  <si>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</si>
  <si>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</si>
  <si>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</si>
  <si>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</si>
  <si>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</si>
  <si>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</si>
  <si>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</si>
  <si>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</si>
  <si>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</si>
  <si>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</si>
  <si>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</si>
  <si>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</si>
  <si>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</si>
  <si>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</si>
  <si>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</si>
  <si>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</si>
  <si>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</si>
  <si>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</si>
  <si>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</si>
  <si>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</si>
  <si>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</si>
  <si>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</si>
  <si>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</si>
  <si>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</si>
  <si>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</si>
  <si>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</si>
  <si>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</si>
  <si>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</si>
  <si>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</si>
  <si>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</si>
  <si>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</si>
  <si>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</si>
  <si>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</si>
  <si>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</si>
  <si>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</si>
  <si>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</si>
  <si>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</si>
  <si>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</si>
  <si>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</si>
  <si>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</si>
  <si>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</si>
  <si>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</si>
  <si>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</si>
  <si>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</si>
  <si>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</si>
  <si>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</si>
  <si>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</si>
  <si>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</si>
  <si>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</si>
  <si>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</si>
  <si>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</si>
  <si>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</si>
  <si>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</si>
  <si>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</si>
  <si>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</si>
  <si>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</si>
  <si>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</si>
  <si>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</si>
  <si>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</si>
  <si>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</si>
  <si>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</si>
  <si>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</si>
  <si>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</si>
  <si>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</si>
  <si>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</si>
  <si>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</si>
  <si>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</si>
  <si>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</si>
  <si>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</si>
  <si>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</si>
  <si>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</si>
  <si>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</si>
  <si>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</si>
  <si>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</si>
  <si>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</si>
  <si>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</si>
  <si>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</si>
  <si>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</si>
  <si>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</si>
  <si>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</si>
  <si>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</si>
  <si>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</si>
  <si>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</si>
  <si>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</si>
  <si>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</si>
  <si>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</si>
  <si>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</si>
  <si>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</si>
  <si>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</si>
  <si>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</si>
  <si>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</si>
  <si>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</si>
  <si>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</si>
  <si>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</si>
  <si>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</si>
  <si>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</si>
  <si>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</si>
  <si>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</si>
  <si>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</si>
  <si>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</si>
  <si>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</si>
  <si>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</si>
  <si>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</si>
  <si>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</si>
  <si>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</si>
  <si>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</si>
  <si>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</si>
  <si>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</si>
  <si>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</si>
  <si>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</si>
  <si>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</si>
  <si>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</si>
  <si>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</si>
  <si>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</si>
  <si>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</si>
  <si>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</si>
  <si>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</si>
  <si>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</si>
  <si>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</si>
  <si>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</si>
  <si>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</si>
  <si>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</si>
  <si>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</si>
  <si>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</si>
  <si>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</si>
  <si>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</si>
  <si>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</si>
  <si>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</si>
  <si>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</si>
  <si>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</si>
  <si>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</si>
  <si>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</si>
  <si>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</si>
  <si>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</si>
  <si>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</si>
  <si>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</si>
  <si>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</si>
  <si>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</si>
  <si>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</si>
  <si>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</si>
  <si>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</si>
  <si>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</si>
  <si>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</si>
  <si>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</si>
  <si>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</si>
  <si>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</si>
  <si>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</si>
  <si>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</si>
  <si>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</si>
  <si>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</si>
  <si>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</si>
  <si>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</si>
  <si>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</si>
  <si>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</si>
  <si>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</si>
  <si>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</si>
  <si>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</si>
  <si>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</si>
  <si>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</si>
  <si>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</si>
  <si>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</si>
  <si>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</si>
  <si>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</si>
  <si>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</si>
  <si>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</si>
  <si>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</si>
  <si>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</si>
  <si>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</si>
  <si>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</si>
  <si>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</si>
  <si>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</si>
  <si>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</si>
  <si>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</si>
  <si>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</si>
  <si>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</si>
  <si>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</si>
  <si>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</si>
  <si>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</si>
  <si>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</si>
  <si>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</si>
  <si>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</si>
  <si>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</si>
  <si>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</si>
  <si>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</si>
  <si>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</si>
  <si>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</si>
  <si>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</si>
  <si>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</si>
  <si>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</si>
  <si>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</si>
  <si>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</si>
  <si>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</si>
  <si>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</si>
  <si>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</si>
  <si>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</si>
  <si>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</si>
  <si>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</si>
  <si>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</si>
  <si>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</si>
  <si>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</si>
  <si>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</si>
  <si>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</si>
  <si>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</si>
  <si>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</si>
  <si>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</si>
  <si>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</si>
  <si>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</si>
  <si>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</si>
  <si>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</si>
  <si>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</si>
  <si>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</si>
  <si>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</si>
  <si>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</si>
  <si>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</si>
  <si>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</si>
  <si>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</si>
  <si>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</si>
  <si>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</si>
  <si>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</si>
  <si>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</si>
  <si>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</si>
  <si>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</si>
  <si>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</si>
  <si>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</si>
  <si>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</si>
  <si>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</si>
  <si>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</si>
  <si>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</si>
  <si>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</si>
  <si>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</si>
  <si>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</si>
  <si>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</si>
  <si>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</si>
  <si>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</si>
  <si>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</si>
  <si>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</si>
  <si>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</si>
  <si>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</si>
  <si>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</si>
  <si>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</si>
  <si>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</si>
  <si>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</si>
  <si>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</si>
  <si>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</si>
  <si>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</si>
  <si>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</si>
  <si>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</si>
  <si>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</si>
  <si>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</si>
  <si>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</si>
  <si>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</si>
  <si>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</si>
  <si>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</si>
  <si>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</si>
  <si>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</si>
  <si>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</si>
  <si>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</si>
  <si>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</si>
  <si>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</si>
  <si>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</si>
  <si>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</si>
  <si>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</si>
  <si>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</si>
  <si>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</si>
  <si>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</si>
  <si>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</si>
  <si>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</si>
  <si>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</si>
  <si>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</si>
  <si>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</si>
  <si>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</si>
  <si>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</si>
  <si>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</si>
  <si>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</si>
  <si>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</si>
  <si>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</si>
  <si>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</si>
  <si>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</si>
  <si>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</si>
  <si>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</si>
  <si>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</si>
  <si>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</si>
  <si>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</si>
  <si>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</si>
  <si>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</si>
  <si>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</si>
  <si>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</si>
  <si>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</si>
  <si>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</si>
  <si>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</si>
  <si>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</si>
  <si>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</si>
  <si>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</si>
  <si>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</si>
  <si>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</si>
  <si>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</si>
  <si>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</si>
  <si>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</si>
  <si>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</si>
  <si>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</si>
  <si>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</si>
  <si>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</si>
  <si>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</si>
  <si>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</si>
  <si>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</si>
  <si>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</si>
  <si>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</si>
  <si>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</si>
  <si>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</si>
  <si>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</si>
  <si>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</si>
  <si>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</si>
  <si>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</si>
  <si>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</si>
  <si>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</si>
  <si>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</si>
  <si>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</si>
  <si>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</si>
  <si>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</si>
  <si>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</si>
  <si>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</si>
  <si>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</si>
  <si>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</si>
  <si>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</si>
  <si>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</si>
  <si>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</si>
  <si>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</si>
  <si>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</si>
  <si>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</si>
  <si>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</si>
  <si>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</si>
  <si>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</si>
  <si>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</si>
  <si>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</si>
  <si>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</si>
  <si>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</si>
  <si>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</si>
  <si>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</si>
  <si>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</si>
  <si>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</si>
  <si>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</si>
  <si>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</si>
  <si>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</si>
  <si>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</si>
  <si>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</si>
  <si>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</si>
  <si>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</si>
  <si>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</si>
  <si>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</si>
  <si>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</si>
  <si>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</si>
  <si>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</si>
  <si>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</si>
  <si>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</si>
  <si>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</si>
  <si>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</si>
  <si>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</si>
  <si>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</si>
  <si>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</si>
  <si>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</si>
  <si>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</si>
  <si>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</si>
  <si>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</si>
  <si>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</si>
  <si>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</si>
  <si>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</si>
  <si>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</si>
  <si>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</si>
  <si>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</si>
  <si>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</si>
  <si>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</si>
  <si>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</si>
  <si>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</si>
  <si>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</si>
  <si>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</si>
  <si>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</si>
  <si>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</si>
  <si>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</si>
  <si>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</si>
  <si>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</si>
  <si>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</si>
  <si>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</si>
  <si>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</si>
  <si>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</si>
  <si>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</si>
  <si>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</si>
  <si>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</si>
  <si>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</si>
  <si>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</si>
  <si>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</si>
  <si>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</si>
  <si>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</si>
  <si>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</si>
  <si>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</si>
  <si>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</si>
  <si>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</si>
  <si>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</si>
  <si>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</si>
  <si>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</si>
  <si>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</si>
  <si>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</si>
  <si>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</si>
  <si>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</si>
  <si>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</si>
  <si>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</si>
  <si>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</si>
  <si>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</si>
  <si>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</si>
  <si>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</si>
  <si>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</si>
  <si>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</si>
  <si>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</si>
  <si>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</si>
  <si>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</si>
  <si>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</si>
  <si>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</si>
  <si>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</si>
  <si>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</si>
  <si>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</si>
  <si>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</si>
  <si>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</si>
  <si>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</si>
  <si>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</si>
  <si>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</si>
  <si>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</si>
  <si>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</si>
  <si>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</si>
  <si>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</si>
  <si>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</si>
  <si>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</si>
  <si>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</si>
  <si>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</si>
  <si>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</si>
  <si>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</si>
  <si>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</si>
  <si>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</si>
  <si>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</si>
  <si>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</si>
  <si>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</si>
  <si>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</si>
  <si>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</si>
  <si>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</si>
  <si>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</si>
  <si>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</si>
  <si>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</si>
  <si>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</si>
  <si>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</si>
  <si>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</si>
  <si>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</si>
  <si>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</si>
  <si>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</si>
  <si>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</si>
  <si>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</si>
  <si>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</si>
  <si>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</si>
  <si>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</si>
  <si>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</si>
  <si>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</si>
  <si>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</si>
  <si>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</si>
  <si>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</si>
  <si>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</si>
  <si>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</si>
  <si>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</si>
  <si>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</si>
  <si>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</si>
  <si>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</si>
  <si>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</si>
  <si>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</si>
  <si>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</si>
  <si>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</si>
  <si>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</si>
  <si>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</si>
  <si>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</si>
  <si>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</si>
  <si>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</si>
  <si>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</si>
  <si>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</si>
  <si>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</si>
  <si>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</si>
  <si>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</si>
  <si>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</si>
  <si>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</si>
  <si>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</si>
  <si>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</si>
  <si>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</si>
  <si>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</si>
  <si>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</si>
  <si>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</si>
  <si>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</si>
  <si>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</si>
  <si>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</si>
  <si>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</si>
  <si>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</si>
  <si>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</si>
  <si>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</si>
  <si>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</si>
  <si>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</si>
  <si>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</si>
  <si>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</si>
  <si>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</si>
  <si>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</si>
  <si>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</si>
  <si>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</si>
  <si>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</si>
  <si>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</si>
  <si>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</si>
  <si>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</si>
  <si>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</si>
  <si>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</si>
  <si>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</si>
  <si>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</si>
  <si>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</si>
  <si>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</si>
  <si>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</si>
  <si>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</si>
  <si>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</si>
  <si>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</si>
  <si>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</si>
  <si>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</si>
  <si>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</si>
  <si>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</si>
  <si>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</si>
  <si>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</si>
  <si>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</si>
  <si>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</si>
  <si>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</si>
  <si>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</si>
  <si>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</si>
  <si>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</si>
  <si>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</si>
  <si>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</si>
  <si>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</si>
  <si>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</si>
  <si>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</si>
  <si>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</si>
  <si>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</si>
  <si>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</si>
  <si>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</si>
  <si>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</si>
  <si>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</si>
  <si>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</si>
  <si>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</si>
  <si>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</si>
  <si>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</si>
  <si>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</si>
  <si>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</si>
  <si>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</si>
  <si>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</si>
  <si>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</si>
  <si>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</si>
  <si>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</si>
  <si>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</si>
  <si>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</si>
  <si>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</si>
  <si>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</si>
  <si>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</si>
  <si>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</si>
  <si>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</si>
  <si>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</si>
  <si>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</si>
  <si>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</si>
  <si>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</si>
  <si>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</si>
  <si>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</si>
  <si>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</si>
  <si>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</si>
  <si>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</si>
  <si>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</si>
  <si>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</si>
  <si>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</si>
  <si>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</si>
  <si>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</si>
  <si>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</si>
  <si>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</si>
  <si>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</si>
  <si>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</si>
  <si>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</si>
  <si>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</si>
  <si>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</si>
  <si>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</si>
  <si>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</si>
  <si>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</si>
  <si>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</si>
  <si>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</si>
  <si>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</si>
  <si>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</si>
  <si>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</si>
  <si>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</si>
  <si>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</si>
  <si>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</si>
  <si>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</si>
  <si>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</si>
  <si>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</si>
  <si>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</si>
  <si>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</si>
  <si>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</si>
  <si>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</si>
  <si>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</si>
  <si>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</si>
  <si>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</si>
  <si>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</si>
  <si>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</si>
  <si>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</si>
  <si>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</si>
  <si>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</si>
  <si>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</si>
  <si>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</si>
  <si>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</si>
  <si>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</si>
  <si>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</si>
  <si>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</si>
  <si>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</si>
  <si>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</si>
  <si>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</si>
  <si>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</si>
  <si>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</si>
  <si>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</si>
  <si>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</si>
  <si>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</si>
  <si>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</si>
  <si>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</si>
  <si>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</si>
  <si>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</si>
  <si>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</si>
  <si>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</si>
  <si>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</si>
  <si>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</si>
  <si>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</si>
  <si>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</si>
  <si>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</si>
  <si>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</si>
  <si>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</si>
  <si>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</si>
  <si>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</si>
  <si>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</si>
  <si>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</si>
  <si>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</si>
  <si>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</si>
  <si>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</si>
  <si>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</si>
  <si>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</si>
  <si>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</si>
  <si>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</si>
  <si>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</si>
  <si>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</si>
  <si>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</si>
  <si>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</si>
  <si>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</si>
  <si>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</si>
  <si>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</si>
  <si>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</si>
  <si>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</si>
  <si>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</si>
  <si>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</si>
  <si>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</si>
  <si>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</si>
  <si>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</si>
  <si>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</si>
  <si>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</si>
  <si>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</si>
  <si>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</si>
  <si>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</si>
  <si>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</si>
  <si>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</si>
  <si>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</si>
  <si>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</si>
  <si>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</si>
  <si>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</si>
  <si>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</si>
  <si>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</si>
  <si>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</si>
  <si>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</si>
  <si>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</si>
  <si>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</si>
  <si>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</si>
  <si>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</si>
  <si>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</si>
  <si>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</si>
  <si>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</si>
  <si>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</si>
  <si>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</si>
  <si>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</si>
  <si>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</si>
  <si>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</si>
  <si>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</si>
  <si>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</si>
  <si>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</si>
  <si>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</si>
  <si>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</si>
  <si>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</si>
  <si>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</si>
  <si>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</si>
  <si>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</si>
  <si>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</si>
  <si>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</si>
  <si>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</si>
  <si>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</si>
  <si>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</si>
  <si>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</si>
  <si>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</si>
  <si>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</si>
  <si>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</si>
  <si>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</si>
  <si>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</si>
  <si>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</si>
  <si>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</si>
  <si>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</si>
  <si>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</si>
  <si>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</si>
  <si>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</si>
  <si>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</si>
  <si>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</si>
  <si>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</si>
  <si>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</si>
  <si>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</si>
  <si>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</si>
  <si>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</si>
  <si>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</si>
  <si>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</si>
  <si>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</si>
  <si>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</si>
  <si>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</si>
  <si>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</si>
  <si>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</si>
  <si>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</si>
  <si>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</si>
  <si>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</si>
  <si>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</si>
  <si>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</si>
  <si>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</si>
  <si>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</si>
  <si>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</si>
  <si>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</si>
  <si>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</si>
  <si>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</si>
  <si>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</si>
  <si>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</si>
  <si>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</si>
  <si>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</si>
  <si>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</si>
  <si>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</si>
  <si>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</si>
  <si>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</si>
  <si>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</si>
  <si>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</si>
  <si>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</si>
  <si>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</si>
  <si>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</si>
  <si>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</si>
  <si>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</si>
  <si>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</si>
  <si>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</si>
  <si>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</si>
  <si>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</si>
  <si>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</si>
  <si>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</si>
  <si>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</si>
  <si>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</si>
  <si>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</si>
  <si>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</si>
  <si>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</si>
  <si>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</si>
  <si>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</si>
  <si>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</si>
  <si>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</si>
  <si>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</si>
  <si>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</si>
  <si>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</si>
  <si>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</si>
  <si>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</si>
  <si>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</si>
  <si>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</si>
  <si>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</si>
  <si>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</si>
  <si>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</si>
  <si>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</si>
  <si>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</si>
  <si>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</si>
  <si>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</si>
  <si>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</si>
  <si>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</si>
  <si>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</si>
  <si>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</si>
  <si>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</si>
  <si>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</si>
  <si>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</si>
  <si>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</si>
  <si>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</si>
  <si>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</si>
  <si>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</si>
  <si>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</si>
  <si>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</si>
  <si>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</si>
  <si>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</si>
  <si>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</si>
  <si>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</si>
  <si>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</si>
  <si>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</si>
  <si>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</si>
  <si>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</si>
  <si>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</si>
  <si>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</si>
  <si>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</si>
  <si>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</si>
  <si>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</si>
  <si>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</si>
  <si>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</si>
  <si>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</si>
  <si>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</si>
  <si>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</si>
  <si>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</si>
  <si>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</si>
  <si>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</si>
  <si>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</si>
  <si>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</si>
  <si>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</si>
  <si>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</si>
  <si>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</si>
  <si>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</si>
  <si>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</si>
  <si>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</si>
  <si>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</si>
  <si>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</si>
  <si>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</si>
  <si>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</si>
  <si>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</si>
  <si>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</si>
  <si>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</si>
  <si>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</si>
  <si>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</si>
  <si>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</si>
  <si>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</si>
  <si>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</si>
  <si>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</si>
  <si>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</si>
  <si>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</si>
  <si>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</si>
  <si>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</si>
  <si>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</si>
  <si>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</si>
  <si>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</si>
  <si>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</si>
  <si>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</si>
  <si>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</si>
  <si>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</si>
  <si>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</si>
  <si>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</si>
  <si>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</si>
  <si>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</si>
  <si>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</si>
  <si>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</si>
  <si>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</si>
  <si>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</si>
  <si>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</si>
  <si>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</si>
  <si>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</si>
  <si>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</si>
  <si>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</si>
  <si>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</si>
  <si>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</si>
  <si>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</si>
  <si>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</si>
  <si>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</si>
  <si>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</si>
  <si>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</si>
  <si>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</si>
  <si>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</si>
  <si>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</si>
  <si>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</si>
  <si>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</si>
  <si>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</si>
  <si>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</si>
  <si>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</si>
  <si>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</si>
  <si>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</si>
  <si>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</si>
  <si>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</si>
  <si>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</si>
  <si>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</si>
  <si>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</si>
  <si>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</si>
  <si>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</si>
  <si>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</si>
  <si>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</si>
  <si>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</si>
  <si>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</si>
  <si>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</si>
  <si>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</si>
  <si>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</si>
  <si>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</si>
  <si>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</si>
  <si>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</si>
  <si>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</si>
  <si>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</si>
  <si>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</si>
  <si>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</si>
  <si>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</si>
  <si>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</si>
  <si>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</si>
  <si>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</si>
  <si>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</si>
  <si>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</si>
  <si>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</si>
  <si>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</si>
  <si>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</si>
  <si>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</si>
  <si>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</si>
  <si>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</si>
  <si>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</si>
  <si>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</si>
  <si>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</si>
  <si>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</si>
  <si>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</si>
  <si>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</si>
  <si>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</si>
  <si>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</si>
  <si>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</si>
  <si>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</si>
  <si>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</si>
  <si>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</si>
  <si>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</si>
  <si>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</si>
  <si>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</si>
  <si>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</si>
  <si>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</si>
  <si>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</si>
  <si>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</si>
  <si>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</si>
  <si>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</si>
  <si>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</si>
  <si>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</si>
  <si>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</si>
  <si>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</si>
  <si>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</si>
  <si>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</si>
  <si>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</si>
  <si>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</si>
  <si>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</si>
  <si>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</si>
  <si>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</si>
  <si>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</si>
  <si>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</si>
  <si>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</si>
  <si>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</si>
  <si>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</si>
  <si>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</si>
  <si>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</si>
  <si>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</si>
  <si>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</si>
  <si>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</si>
  <si>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</si>
  <si>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</si>
  <si>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</si>
  <si>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</si>
  <si>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</si>
  <si>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</si>
  <si>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</si>
  <si>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</si>
  <si>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</si>
  <si>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</si>
  <si>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</si>
  <si>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</si>
  <si>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</si>
  <si>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</si>
  <si>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</si>
  <si>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</si>
  <si>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</si>
  <si>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</si>
  <si>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</si>
  <si>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</si>
  <si>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</si>
  <si>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</si>
  <si>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</si>
  <si>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</si>
  <si>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</si>
  <si>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</si>
  <si>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</si>
  <si>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</si>
  <si>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</si>
  <si>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</si>
  <si>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</si>
  <si>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</si>
  <si>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</si>
  <si>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</si>
  <si>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</si>
  <si>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</si>
  <si>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</si>
  <si>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</si>
  <si>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</si>
  <si>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</si>
  <si>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</si>
  <si>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</si>
  <si>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</si>
  <si>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</si>
  <si>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</si>
  <si>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</si>
  <si>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</si>
  <si>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</si>
  <si>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</si>
  <si>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</si>
  <si>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</si>
  <si>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</si>
  <si>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</si>
  <si>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</si>
  <si>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</si>
  <si>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</si>
  <si>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</si>
  <si>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</si>
  <si>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</si>
  <si>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</si>
  <si>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</si>
  <si>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</si>
  <si>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</si>
  <si>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</si>
  <si>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</si>
  <si>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</si>
  <si>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</si>
  <si>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</si>
  <si>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</si>
  <si>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</si>
  <si>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</si>
  <si>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</si>
  <si>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</si>
  <si>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</si>
  <si>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</si>
  <si>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</si>
  <si>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</si>
  <si>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</si>
  <si>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</si>
  <si>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</si>
  <si>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</si>
  <si>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</si>
  <si>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</si>
  <si>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</si>
  <si>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</si>
  <si>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</si>
  <si>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</si>
  <si>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</si>
  <si>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</si>
  <si>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</si>
  <si>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</si>
  <si>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</si>
  <si>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</si>
  <si>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</si>
  <si>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</si>
  <si>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</si>
  <si>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</si>
  <si>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</si>
  <si>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</si>
  <si>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</si>
  <si>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</si>
  <si>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</si>
  <si>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</si>
  <si>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</si>
  <si>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</si>
  <si>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</si>
  <si>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</si>
  <si>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</si>
  <si>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</si>
  <si>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</si>
  <si>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</si>
  <si>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</si>
  <si>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</si>
  <si>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</si>
  <si>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</si>
  <si>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</si>
  <si>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</si>
  <si>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</si>
  <si>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</si>
  <si>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</si>
  <si>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</si>
  <si>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</si>
  <si>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</si>
  <si>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</si>
  <si>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</si>
  <si>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</si>
  <si>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</si>
  <si>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</si>
  <si>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</si>
  <si>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</si>
  <si>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</si>
  <si>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</si>
  <si>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</si>
  <si>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</si>
  <si>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</si>
  <si>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</si>
  <si>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</si>
  <si>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</si>
  <si>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</si>
  <si>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</si>
  <si>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</si>
  <si>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</si>
  <si>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</si>
  <si>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</si>
  <si>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</si>
  <si>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</si>
  <si>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</si>
  <si>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</si>
  <si>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</si>
  <si>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</si>
  <si>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</si>
  <si>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</si>
  <si>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</si>
  <si>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</si>
  <si>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</si>
  <si>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</si>
  <si>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</si>
  <si>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</si>
  <si>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</si>
  <si>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</si>
  <si>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</si>
  <si>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</si>
  <si>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</si>
  <si>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</si>
  <si>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</si>
  <si>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</si>
  <si>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</si>
  <si>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</si>
  <si>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</si>
  <si>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</si>
  <si>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</si>
  <si>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</si>
  <si>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</si>
  <si>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</si>
  <si>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</si>
  <si>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</si>
  <si>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</si>
  <si>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</si>
  <si>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</si>
  <si>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</si>
  <si>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</si>
  <si>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</si>
  <si>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</si>
  <si>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</si>
  <si>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</si>
  <si>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</si>
  <si>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</si>
  <si>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</si>
  <si>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</si>
  <si>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</si>
  <si>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</si>
  <si>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</si>
  <si>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</si>
  <si>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</si>
  <si>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</si>
  <si>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</si>
  <si>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</si>
  <si>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</si>
  <si>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</si>
  <si>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</si>
  <si>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</si>
  <si>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</si>
  <si>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</si>
  <si>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</si>
  <si>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</si>
  <si>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</si>
  <si>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</si>
  <si>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</si>
  <si>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</si>
  <si>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</si>
  <si>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</si>
  <si>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</si>
  <si>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</si>
  <si>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</si>
  <si>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</si>
  <si>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</si>
  <si>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</si>
  <si>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</si>
  <si>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</si>
  <si>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</si>
  <si>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</si>
  <si>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</si>
  <si>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</si>
  <si>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</si>
  <si>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</si>
  <si>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</si>
  <si>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</si>
  <si>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</si>
  <si>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</si>
  <si>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</si>
  <si>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</si>
  <si>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</si>
  <si>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</si>
  <si>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</si>
  <si>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</si>
  <si>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</si>
  <si>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</si>
  <si>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</si>
  <si>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</si>
  <si>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</si>
  <si>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</si>
  <si>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</si>
  <si>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</si>
  <si>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</si>
  <si>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</si>
  <si>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</si>
  <si>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</si>
  <si>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</si>
  <si>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</si>
  <si>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</si>
  <si>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</si>
  <si>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</si>
  <si>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</si>
  <si>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</si>
  <si>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</si>
  <si>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</si>
  <si>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</si>
  <si>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</si>
  <si>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</si>
  <si>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</si>
  <si>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</si>
  <si>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</si>
  <si>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</si>
  <si>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</si>
  <si>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</si>
  <si>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</si>
  <si>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</si>
  <si>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</si>
  <si>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</si>
  <si>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</si>
  <si>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</si>
  <si>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</si>
  <si>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</si>
  <si>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</si>
  <si>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</si>
  <si>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</si>
  <si>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</si>
  <si>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</si>
  <si>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</si>
  <si>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</si>
  <si>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</si>
  <si>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</si>
  <si>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</si>
  <si>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</si>
  <si>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</si>
  <si>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</si>
  <si>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</si>
  <si>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</si>
  <si>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</si>
  <si>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</si>
  <si>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</si>
  <si>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</si>
  <si>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</si>
  <si>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</si>
  <si>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</si>
  <si>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</si>
  <si>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</si>
  <si>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</si>
  <si>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</si>
  <si>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</si>
  <si>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</si>
  <si>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</si>
  <si>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</si>
  <si>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</si>
  <si>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</si>
  <si>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</si>
  <si>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</si>
  <si>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</si>
  <si>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</si>
  <si>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</si>
  <si>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</si>
  <si>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</si>
  <si>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</si>
  <si>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</si>
  <si>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</si>
  <si>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</si>
  <si>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</si>
  <si>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</si>
  <si>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</si>
  <si>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</si>
  <si>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</si>
  <si>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</si>
  <si>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</si>
  <si>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</si>
  <si>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</si>
  <si>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</si>
  <si>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</si>
  <si>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</si>
  <si>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</si>
  <si>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</si>
  <si>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</si>
  <si>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</si>
  <si>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</si>
  <si>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</si>
  <si>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</si>
  <si>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</si>
  <si>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</si>
  <si>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</si>
  <si>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</si>
  <si>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</si>
  <si>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</si>
  <si>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</si>
  <si>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</si>
  <si>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</si>
  <si>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</si>
  <si>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</si>
  <si>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</si>
  <si>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</si>
  <si>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</si>
  <si>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</si>
  <si>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</si>
  <si>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</si>
  <si>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</si>
  <si>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</si>
  <si>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</si>
  <si>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</si>
  <si>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</si>
  <si>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</si>
  <si>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</si>
  <si>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</si>
  <si>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</si>
  <si>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</si>
  <si>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</si>
  <si>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</si>
  <si>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</si>
  <si>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</si>
  <si>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</si>
  <si>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</si>
  <si>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</si>
  <si>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</si>
  <si>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</si>
  <si>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</si>
  <si>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</si>
  <si>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</si>
  <si>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</si>
  <si>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</si>
  <si>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</si>
  <si>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</si>
  <si>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</si>
  <si>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</si>
  <si>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</si>
  <si>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</si>
  <si>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</si>
  <si>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</si>
  <si>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</si>
  <si>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</si>
  <si>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</si>
  <si>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</si>
  <si>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</si>
  <si>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</si>
  <si>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</si>
  <si>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</si>
  <si>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</si>
  <si>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</si>
  <si>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</si>
  <si>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</si>
  <si>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</si>
  <si>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</si>
  <si>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</si>
  <si>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</si>
  <si>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</si>
  <si>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</si>
  <si>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</si>
  <si>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</si>
  <si>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</si>
  <si>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</si>
  <si>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</si>
  <si>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</si>
  <si>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</si>
  <si>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</si>
  <si>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</si>
  <si>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</si>
  <si>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</si>
  <si>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</si>
  <si>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</si>
  <si>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</si>
  <si>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</si>
  <si>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</si>
  <si>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</si>
  <si>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</si>
  <si>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</si>
  <si>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</si>
  <si>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</si>
  <si>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</si>
  <si>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</si>
  <si>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</si>
  <si>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</si>
  <si>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</si>
  <si>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</si>
  <si>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</si>
  <si>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</si>
  <si>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</si>
  <si>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</si>
  <si>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</si>
  <si>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</si>
  <si>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</si>
  <si>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</si>
  <si>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</si>
  <si>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</si>
  <si>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</si>
  <si>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</si>
  <si>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</si>
  <si>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</si>
  <si>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</si>
  <si>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</si>
  <si>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</si>
  <si>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</si>
  <si>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</si>
  <si>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</si>
  <si>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</si>
  <si>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</si>
  <si>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</si>
  <si>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</si>
  <si>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</si>
  <si>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</si>
  <si>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</si>
  <si>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</si>
  <si>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</si>
  <si>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</si>
  <si>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</si>
  <si>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</si>
  <si>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</si>
  <si>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</si>
  <si>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</si>
  <si>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</si>
  <si>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</si>
  <si>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</si>
  <si>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</si>
  <si>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</si>
  <si>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</si>
  <si>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</si>
  <si>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</si>
  <si>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</si>
  <si>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</si>
  <si>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</si>
  <si>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</si>
  <si>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</si>
  <si>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</si>
  <si>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</si>
  <si>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</si>
  <si>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</si>
  <si>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</si>
  <si>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</si>
  <si>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</si>
  <si>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</si>
  <si>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</si>
  <si>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</si>
  <si>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</si>
  <si>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</si>
  <si>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</si>
  <si>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</si>
  <si>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</si>
  <si>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</si>
  <si>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</si>
  <si>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</si>
  <si>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</si>
  <si>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</si>
  <si>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</si>
  <si>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</si>
  <si>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</si>
  <si>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</si>
  <si>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</si>
  <si>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</si>
  <si>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</si>
  <si>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</si>
  <si>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</si>
  <si>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</si>
  <si>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</si>
  <si>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</si>
  <si>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</si>
  <si>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</si>
  <si>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</si>
  <si>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</si>
  <si>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</si>
  <si>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</si>
  <si>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</si>
  <si>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</si>
  <si>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</si>
  <si>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</si>
  <si>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</si>
  <si>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</si>
  <si>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</si>
  <si>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</si>
  <si>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</si>
  <si>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</si>
  <si>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</si>
  <si>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</si>
  <si>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</si>
  <si>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</si>
  <si>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</si>
  <si>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</si>
  <si>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</si>
  <si>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</si>
  <si>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</si>
  <si>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</si>
  <si>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</si>
  <si>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</si>
  <si>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</si>
  <si>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</si>
  <si>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</si>
  <si>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</si>
  <si>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</si>
  <si>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</si>
  <si>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</si>
  <si>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</si>
  <si>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</si>
  <si>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</si>
  <si>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</si>
  <si>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</si>
  <si>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</si>
  <si>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</si>
  <si>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</si>
  <si>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</si>
  <si>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</si>
  <si>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</si>
  <si>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</si>
  <si>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</si>
  <si>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</si>
  <si>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</si>
  <si>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</si>
  <si>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</si>
  <si>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</si>
  <si>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</si>
  <si>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</si>
  <si>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</si>
  <si>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</si>
  <si>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</si>
  <si>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</si>
  <si>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</si>
  <si>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</si>
  <si>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</si>
  <si>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</si>
  <si>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</si>
  <si>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</si>
  <si>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</si>
  <si>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</si>
  <si>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</si>
  <si>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</si>
  <si>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</si>
  <si>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</si>
  <si>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</si>
  <si>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</si>
  <si>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</si>
  <si>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</si>
  <si>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</si>
  <si>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</si>
  <si>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</si>
  <si>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</si>
  <si>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</si>
  <si>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</si>
  <si>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</si>
  <si>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</si>
  <si>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</si>
  <si>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</si>
  <si>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</si>
  <si>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</si>
  <si>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</si>
  <si>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</si>
  <si>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</si>
  <si>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</si>
  <si>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</si>
  <si>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</si>
  <si>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</si>
  <si>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</si>
  <si>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</si>
  <si>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</si>
  <si>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</si>
  <si>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</si>
  <si>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</si>
  <si>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</si>
  <si>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</si>
  <si>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</si>
  <si>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</si>
  <si>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</si>
  <si>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</si>
  <si>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</si>
  <si>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</si>
  <si>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</si>
  <si>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</si>
  <si>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</si>
  <si>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</si>
  <si>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</si>
  <si>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</si>
  <si>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</si>
  <si>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</si>
  <si>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</si>
  <si>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</si>
  <si>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</si>
  <si>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</si>
  <si>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</si>
  <si>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</si>
  <si>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</si>
  <si>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</si>
  <si>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</si>
  <si>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</si>
  <si>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</si>
  <si>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</si>
  <si>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</si>
  <si>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</si>
  <si>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</si>
  <si>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</si>
  <si>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</si>
  <si>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</si>
  <si>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</si>
  <si>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</si>
  <si>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</si>
  <si>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</si>
  <si>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</si>
  <si>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</si>
  <si>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</si>
  <si>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</si>
  <si>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</si>
  <si>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</si>
  <si>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</si>
  <si>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</si>
  <si>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</si>
  <si>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</si>
  <si>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</si>
  <si>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</si>
  <si>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</si>
  <si>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</si>
  <si>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</si>
  <si>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</si>
  <si>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</si>
  <si>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</si>
  <si>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</si>
  <si>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</si>
  <si>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</si>
  <si>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</si>
  <si>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</si>
  <si>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</si>
  <si>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</si>
  <si>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</si>
  <si>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</si>
  <si>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</si>
  <si>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</si>
  <si>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</si>
  <si>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</si>
  <si>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</si>
  <si>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</si>
  <si>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</si>
  <si>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</si>
  <si>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</si>
  <si>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</si>
  <si>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</si>
  <si>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</si>
  <si>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</si>
  <si>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</si>
  <si>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</si>
  <si>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</si>
  <si>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</si>
  <si>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</si>
  <si>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</si>
  <si>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</si>
  <si>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</si>
  <si>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</si>
  <si>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</si>
  <si>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</si>
  <si>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</si>
  <si>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</si>
  <si>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</si>
  <si>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</si>
  <si>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</si>
  <si>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</si>
  <si>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</si>
  <si>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</si>
  <si>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</si>
  <si>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</si>
  <si>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</si>
  <si>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</si>
  <si>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</si>
  <si>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</si>
  <si>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</si>
  <si>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</si>
  <si>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</si>
  <si>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</si>
  <si>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</si>
  <si>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</si>
  <si>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</si>
  <si>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</si>
  <si>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</si>
  <si>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</si>
  <si>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</si>
  <si>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</si>
  <si>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</si>
  <si>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</si>
  <si>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</si>
  <si>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</si>
  <si>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</si>
  <si>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</si>
  <si>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</si>
  <si>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</si>
  <si>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</si>
  <si>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</si>
  <si>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</si>
  <si>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</si>
  <si>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</si>
  <si>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</si>
  <si>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</si>
  <si>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</si>
  <si>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</si>
  <si>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</si>
  <si>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</si>
  <si>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</si>
  <si>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</si>
  <si>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</si>
  <si>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</si>
  <si>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</si>
  <si>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</si>
  <si>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</si>
  <si>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</si>
  <si>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</si>
  <si>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</si>
  <si>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</si>
  <si>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</si>
  <si>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</si>
  <si>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</si>
  <si>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</si>
  <si>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</si>
  <si>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</si>
  <si>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</si>
  <si>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</si>
  <si>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</si>
  <si>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</si>
  <si>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</si>
  <si>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</si>
  <si>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</si>
  <si>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</si>
  <si>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</si>
  <si>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</si>
  <si>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</si>
  <si>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</si>
  <si>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</si>
  <si>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</si>
  <si>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</si>
  <si>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</si>
  <si>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</si>
  <si>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</si>
  <si>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</si>
  <si>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</si>
  <si>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</si>
  <si>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</si>
  <si>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</si>
  <si>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</si>
  <si>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</si>
  <si>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</si>
  <si>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</si>
  <si>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</si>
  <si>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</si>
  <si>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</si>
  <si>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</si>
  <si>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</si>
  <si>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</si>
  <si>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</si>
  <si>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</si>
  <si>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</si>
  <si>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</si>
  <si>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</si>
  <si>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</si>
  <si>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</si>
  <si>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</si>
  <si>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</si>
  <si>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</si>
  <si>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</si>
  <si>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</si>
  <si>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</si>
  <si>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</si>
  <si>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</si>
  <si>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</si>
  <si>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</si>
  <si>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</si>
  <si>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</si>
  <si>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</si>
  <si>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</si>
  <si>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</si>
  <si>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</si>
  <si>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</si>
  <si>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</si>
  <si>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</si>
  <si>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</si>
  <si>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</si>
  <si>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</si>
  <si>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</si>
  <si>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</si>
  <si>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</si>
  <si>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</si>
  <si>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</si>
  <si>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</si>
  <si>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</si>
  <si>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</si>
  <si>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</si>
  <si>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</si>
  <si>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</si>
  <si>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</si>
  <si>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</si>
  <si>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</si>
  <si>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</si>
  <si>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</si>
  <si>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</si>
  <si>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</si>
  <si>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</si>
  <si>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</si>
  <si>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</si>
  <si>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</si>
  <si>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</si>
  <si>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</si>
  <si>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</si>
  <si>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</si>
  <si>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</si>
  <si>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</si>
  <si>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</si>
  <si>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</si>
  <si>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</si>
  <si>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</si>
  <si>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</si>
  <si>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</si>
  <si>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</si>
  <si>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</si>
  <si>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</si>
  <si>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</si>
  <si>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</si>
  <si>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</si>
  <si>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</si>
  <si>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</si>
  <si>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</si>
  <si>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</si>
  <si>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</si>
  <si>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</si>
  <si>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</si>
  <si>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</si>
  <si>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</si>
  <si>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</si>
  <si>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</si>
  <si>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</si>
  <si>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</si>
  <si>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</si>
  <si>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</si>
  <si>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</si>
  <si>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</si>
  <si>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</si>
  <si>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</si>
  <si>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</si>
  <si>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</si>
  <si>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</si>
  <si>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</si>
  <si>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</si>
  <si>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</si>
  <si>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</si>
  <si>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</si>
  <si>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</si>
  <si>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</si>
  <si>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</si>
  <si>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</si>
  <si>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</si>
  <si>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</si>
  <si>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</si>
  <si>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</si>
  <si>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</si>
  <si>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</si>
  <si>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</si>
  <si>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</si>
  <si>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</si>
  <si>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</si>
  <si>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</si>
  <si>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</si>
  <si>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</si>
  <si>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</si>
  <si>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</si>
  <si>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</si>
  <si>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</si>
  <si>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</si>
  <si>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</si>
  <si>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</si>
  <si>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</si>
  <si>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</si>
  <si>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</si>
  <si>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</si>
  <si>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</si>
  <si>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</si>
  <si>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</si>
  <si>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</si>
  <si>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</si>
  <si>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</si>
  <si>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</si>
  <si>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</si>
  <si>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</si>
  <si>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</si>
  <si>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</si>
  <si>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</si>
  <si>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</si>
  <si>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</si>
  <si>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</si>
  <si>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</si>
  <si>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</si>
  <si>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</si>
  <si>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</si>
  <si>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</si>
  <si>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</si>
  <si>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</si>
  <si>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</si>
  <si>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</si>
  <si>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</si>
  <si>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</si>
  <si>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</si>
  <si>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</si>
  <si>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</si>
  <si>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</si>
  <si>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</si>
  <si>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</si>
  <si>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</si>
  <si>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</si>
  <si>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</si>
  <si>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</si>
  <si>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</si>
  <si>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</si>
  <si>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</si>
  <si>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</si>
  <si>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</si>
  <si>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</si>
  <si>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</si>
  <si>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</si>
  <si>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</si>
  <si>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</si>
  <si>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</si>
  <si>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</si>
  <si>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</si>
  <si>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</si>
  <si>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</si>
  <si>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</si>
  <si>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</si>
  <si>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</si>
  <si>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</si>
  <si>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</si>
  <si>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</si>
  <si>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</si>
  <si>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</si>
  <si>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</si>
  <si>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</si>
  <si>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</si>
  <si>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</si>
  <si>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</si>
  <si>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</si>
  <si>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</si>
  <si>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</si>
  <si>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</si>
  <si>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</si>
  <si>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</si>
  <si>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</si>
  <si>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</si>
  <si>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</si>
  <si>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</si>
  <si>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</si>
  <si>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</si>
  <si>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</si>
  <si>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</si>
  <si>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</si>
  <si>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</si>
  <si>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</si>
  <si>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</si>
  <si>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</si>
  <si>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</si>
  <si>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</si>
  <si>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</si>
  <si>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</si>
  <si>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</si>
  <si>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</si>
  <si>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</si>
  <si>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</si>
  <si>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</si>
  <si>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</si>
  <si>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</si>
  <si>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</si>
  <si>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</si>
  <si>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</si>
  <si>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</si>
  <si>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</si>
  <si>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</si>
  <si>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</si>
  <si>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</si>
  <si>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</si>
  <si>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</si>
  <si>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</si>
  <si>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</si>
  <si>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</si>
  <si>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</si>
  <si>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</si>
  <si>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</si>
  <si>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</si>
  <si>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</si>
  <si>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</si>
  <si>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</si>
  <si>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</si>
  <si>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</si>
  <si>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</si>
  <si>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</si>
  <si>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</si>
  <si>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</si>
  <si>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</si>
  <si>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</si>
  <si>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</si>
  <si>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</si>
  <si>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</si>
  <si>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</si>
  <si>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</si>
  <si>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</si>
  <si>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</si>
  <si>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</si>
  <si>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</si>
  <si>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</si>
  <si>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</si>
  <si>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</si>
  <si>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</si>
  <si>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</si>
  <si>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</si>
  <si>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</si>
  <si>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</si>
  <si>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</si>
  <si>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</si>
  <si>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</si>
  <si>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</si>
  <si>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</si>
  <si>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</si>
  <si>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</si>
  <si>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</si>
  <si>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</si>
  <si>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</si>
  <si>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</si>
  <si>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</si>
  <si>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</si>
  <si>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</si>
  <si>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</si>
  <si>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</si>
  <si>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</si>
  <si>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</si>
  <si>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</si>
  <si>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</si>
  <si>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</si>
  <si>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</si>
  <si>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</si>
  <si>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</si>
  <si>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</si>
  <si>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</si>
  <si>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</si>
  <si>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</si>
  <si>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</si>
  <si>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</si>
  <si>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</si>
  <si>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</si>
  <si>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</si>
  <si>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</si>
  <si>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</si>
  <si>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</si>
  <si>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</si>
  <si>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</si>
  <si>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</si>
  <si>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</si>
  <si>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</si>
  <si>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</si>
  <si>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</si>
  <si>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</si>
  <si>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</si>
  <si>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</si>
  <si>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</si>
  <si>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</si>
  <si>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</si>
  <si>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</si>
  <si>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</si>
  <si>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</si>
  <si>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</si>
  <si>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</si>
  <si>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</si>
  <si>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</si>
  <si>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</si>
  <si>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</si>
  <si>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</si>
  <si>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</si>
  <si>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</si>
  <si>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</si>
  <si>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</si>
  <si>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</si>
  <si>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</si>
  <si>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</si>
  <si>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</si>
  <si>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</si>
  <si>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</si>
  <si>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</si>
  <si>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</si>
  <si>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</si>
  <si>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</si>
  <si>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</si>
  <si>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</si>
  <si>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</si>
  <si>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</si>
  <si>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</si>
  <si>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</si>
  <si>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</si>
  <si>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</si>
  <si>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</si>
  <si>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</si>
  <si>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</si>
  <si>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</si>
  <si>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</si>
  <si>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</si>
  <si>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</si>
  <si>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</si>
  <si>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</si>
  <si>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</si>
  <si>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</si>
  <si>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</si>
  <si>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</si>
  <si>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</si>
  <si>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</si>
  <si>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</si>
  <si>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</si>
  <si>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</si>
  <si>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</si>
  <si>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</si>
  <si>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</si>
  <si>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</si>
  <si>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</si>
  <si>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</si>
  <si>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</si>
  <si>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</si>
  <si>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</si>
  <si>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</si>
  <si>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</si>
  <si>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</si>
  <si>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</si>
  <si>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</si>
  <si>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</si>
  <si>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</si>
  <si>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</si>
  <si>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</si>
  <si>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</si>
  <si>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</si>
  <si>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</si>
  <si>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</si>
  <si>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</si>
  <si>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</si>
  <si>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</si>
  <si>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</si>
  <si>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</si>
  <si>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</si>
  <si>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</si>
  <si>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</si>
  <si>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</si>
  <si>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</si>
  <si>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</si>
  <si>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</si>
  <si>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</si>
  <si>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</si>
  <si>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</si>
  <si>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</si>
  <si>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</si>
  <si>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</si>
  <si>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</si>
  <si>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</si>
  <si>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</si>
  <si>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</si>
  <si>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</si>
  <si>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</si>
  <si>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</si>
  <si>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</si>
  <si>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</si>
  <si>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</si>
  <si>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</si>
  <si>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</si>
  <si>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</si>
  <si>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</si>
  <si>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</si>
  <si>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</si>
  <si>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</si>
  <si>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</si>
  <si>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</si>
  <si>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</si>
  <si>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</si>
  <si>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</si>
  <si>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</si>
  <si>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</si>
  <si>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</si>
  <si>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</si>
  <si>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</si>
  <si>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</si>
  <si>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</si>
  <si>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</si>
  <si>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</si>
  <si>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</si>
  <si>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</si>
  <si>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</si>
  <si>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</si>
  <si>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</si>
  <si>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</si>
  <si>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</si>
  <si>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</si>
  <si>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</si>
  <si>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</si>
  <si>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</si>
  <si>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</si>
  <si>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</si>
  <si>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</si>
  <si>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</si>
  <si>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</si>
  <si>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</si>
  <si>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</si>
  <si>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</si>
  <si>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</si>
  <si>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</si>
  <si>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</si>
  <si>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</si>
  <si>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</si>
  <si>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</si>
  <si>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</si>
  <si>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</si>
  <si>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</si>
  <si>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</si>
  <si>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</si>
  <si>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</si>
  <si>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</si>
  <si>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</si>
  <si>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</si>
  <si>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</si>
  <si>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</si>
  <si>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</si>
  <si>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</si>
  <si>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</si>
  <si>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</si>
  <si>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</si>
  <si>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</si>
  <si>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</si>
  <si>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</si>
  <si>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</si>
  <si>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</si>
  <si>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</si>
  <si>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</si>
  <si>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</si>
  <si>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</si>
  <si>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</si>
  <si>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</si>
  <si>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</si>
  <si>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</si>
  <si>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</si>
  <si>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</si>
  <si>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</si>
  <si>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</si>
  <si>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</si>
  <si>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</si>
  <si>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</si>
  <si>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</si>
  <si>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</si>
  <si>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</si>
  <si>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</si>
  <si>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</si>
  <si>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</si>
  <si>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</si>
  <si>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</si>
  <si>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</si>
  <si>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</si>
  <si>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</si>
  <si>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</si>
  <si>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</si>
  <si>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</si>
  <si>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</si>
  <si>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</si>
  <si>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</si>
  <si>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</si>
  <si>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</si>
  <si>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</si>
  <si>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</si>
  <si>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</si>
  <si>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</si>
  <si>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</si>
  <si>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</si>
  <si>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</si>
  <si>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</si>
  <si>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</si>
  <si>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</si>
  <si>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</si>
  <si>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</si>
  <si>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</si>
  <si>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</si>
  <si>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</si>
  <si>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</si>
  <si>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</si>
  <si>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</si>
  <si>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</si>
  <si>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</si>
  <si>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</si>
  <si>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</si>
  <si>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</si>
  <si>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</si>
  <si>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</si>
  <si>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</si>
  <si>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</si>
  <si>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</si>
  <si>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</si>
  <si>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</si>
  <si>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</si>
  <si>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</si>
  <si>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</si>
  <si>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</si>
  <si>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</si>
  <si>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</si>
  <si>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</si>
  <si>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</si>
  <si>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</si>
  <si>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</si>
  <si>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</si>
  <si>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</si>
  <si>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</si>
  <si>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</si>
  <si>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</si>
  <si>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</si>
  <si>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</si>
  <si>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</si>
  <si>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</si>
  <si>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</si>
  <si>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</si>
  <si>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</si>
  <si>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</si>
  <si>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</si>
  <si>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</si>
  <si>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</si>
  <si>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</si>
  <si>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</si>
  <si>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</si>
  <si>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</si>
  <si>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</si>
  <si>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</si>
  <si>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</si>
  <si>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</si>
  <si>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</si>
  <si>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</si>
  <si>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</si>
  <si>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</si>
  <si>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</si>
  <si>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</si>
  <si>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</si>
  <si>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</si>
  <si>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</si>
  <si>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</si>
  <si>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</si>
  <si>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</si>
  <si>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</si>
  <si>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</si>
  <si>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</si>
  <si>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</si>
  <si>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</si>
  <si>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</si>
  <si>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</si>
  <si>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</si>
  <si>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</si>
  <si>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</si>
  <si>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</si>
  <si>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</si>
  <si>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</si>
  <si>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</si>
  <si>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</si>
  <si>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</si>
  <si>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</si>
  <si>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</si>
  <si>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</si>
  <si>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</si>
  <si>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</si>
  <si>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</si>
  <si>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</si>
  <si>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</si>
  <si>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</si>
  <si>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</si>
  <si>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</si>
  <si>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</si>
  <si>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</si>
  <si>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</si>
  <si>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</si>
  <si>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</si>
  <si>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</si>
  <si>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</si>
  <si>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</si>
  <si>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</si>
  <si>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</si>
  <si>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</si>
  <si>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</si>
  <si>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</si>
  <si>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</si>
  <si>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</si>
  <si>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</si>
  <si>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</si>
  <si>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</si>
  <si>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</si>
  <si>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</si>
  <si>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</si>
  <si>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</si>
  <si>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</si>
  <si>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</si>
  <si>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</si>
  <si>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</si>
  <si>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</si>
  <si>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</si>
  <si>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</si>
  <si>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</si>
  <si>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</si>
  <si>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</si>
  <si>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</si>
  <si>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</si>
  <si>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</si>
  <si>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</si>
  <si>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</si>
  <si>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</si>
  <si>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</si>
  <si>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</si>
  <si>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</si>
  <si>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</si>
  <si>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</si>
  <si>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</si>
  <si>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</si>
  <si>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</si>
  <si>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</si>
  <si>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</si>
  <si>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</si>
  <si>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</si>
  <si>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</si>
  <si>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</si>
  <si>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</si>
  <si>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</si>
  <si>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</si>
  <si>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</si>
  <si>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</si>
  <si>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</si>
  <si>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</si>
  <si>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</si>
  <si>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</si>
  <si>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</si>
  <si>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</si>
  <si>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</si>
  <si>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</si>
  <si>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</si>
  <si>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</si>
  <si>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</si>
  <si>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</si>
  <si>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</si>
  <si>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</si>
  <si>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</si>
  <si>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</si>
  <si>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</si>
  <si>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</si>
  <si>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</si>
  <si>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</si>
  <si>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</si>
  <si>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</si>
  <si>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</si>
  <si>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</si>
  <si>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</si>
  <si>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</si>
  <si>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</si>
  <si>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</si>
  <si>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</si>
  <si>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</si>
  <si>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</si>
  <si>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</si>
  <si>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</si>
  <si>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</si>
  <si>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</si>
  <si>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</si>
  <si>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</si>
  <si>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</si>
  <si>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</si>
  <si>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</si>
  <si>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</si>
  <si>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</si>
  <si>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</si>
  <si>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</si>
  <si>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</si>
  <si>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</si>
  <si>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</si>
  <si>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</si>
  <si>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</si>
  <si>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</si>
  <si>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</si>
  <si>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</si>
  <si>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</si>
  <si>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</si>
  <si>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</si>
  <si>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</si>
  <si>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</si>
  <si>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</si>
  <si>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</si>
  <si>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</si>
  <si>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</si>
  <si>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</si>
  <si>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</si>
  <si>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</si>
  <si>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</si>
  <si>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</si>
  <si>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</si>
  <si>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</si>
  <si>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</si>
  <si>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</si>
  <si>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</si>
  <si>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</si>
  <si>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</si>
  <si>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</si>
  <si>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</si>
  <si>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</si>
  <si>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</si>
  <si>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</si>
  <si>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</si>
  <si>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</si>
  <si>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</si>
  <si>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</si>
  <si>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</si>
  <si>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</si>
  <si>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</si>
  <si>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</si>
  <si>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</si>
  <si>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</si>
  <si>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</si>
  <si>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</si>
  <si>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</si>
  <si>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</si>
  <si>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</si>
  <si>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</si>
  <si>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</si>
  <si>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</si>
  <si>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</si>
  <si>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</si>
  <si>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</si>
  <si>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</si>
  <si>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</si>
  <si>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</si>
  <si>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</si>
  <si>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</si>
  <si>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</si>
  <si>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</si>
  <si>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</si>
  <si>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</si>
  <si>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</si>
  <si>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</si>
  <si>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</si>
  <si>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</si>
  <si>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</si>
  <si>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</si>
  <si>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</si>
  <si>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</si>
  <si>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</si>
  <si>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</si>
  <si>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</si>
  <si>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</si>
  <si>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</si>
  <si>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</si>
  <si>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</si>
  <si>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</si>
  <si>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</si>
  <si>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</si>
  <si>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</si>
  <si>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</si>
  <si>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</si>
  <si>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</si>
  <si>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</si>
  <si>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</si>
  <si>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</si>
  <si>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</si>
  <si>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</si>
  <si>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</si>
  <si>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</si>
  <si>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</si>
  <si>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</si>
  <si>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</si>
  <si>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</si>
  <si>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</si>
  <si>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</si>
  <si>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</si>
  <si>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</si>
  <si>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</si>
  <si>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</si>
  <si>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</si>
  <si>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</si>
  <si>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</si>
  <si>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</si>
  <si>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</si>
  <si>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</si>
  <si>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</si>
  <si>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</si>
  <si>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</si>
  <si>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</si>
  <si>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</si>
  <si>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</si>
  <si>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</si>
  <si>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</si>
  <si>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</si>
  <si>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</si>
  <si>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</si>
  <si>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</si>
  <si>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</si>
  <si>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</si>
  <si>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</si>
  <si>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</si>
  <si>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</si>
  <si>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</si>
  <si>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</si>
  <si>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</si>
  <si>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</si>
  <si>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</si>
  <si>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</si>
  <si>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</si>
  <si>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</si>
  <si>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</si>
  <si>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</si>
  <si>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</si>
  <si>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</si>
  <si>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</si>
  <si>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</si>
  <si>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</si>
  <si>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</si>
  <si>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</si>
  <si>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</si>
  <si>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</si>
  <si>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</si>
  <si>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</si>
  <si>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</si>
  <si>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</si>
  <si>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</si>
  <si>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</si>
  <si>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</si>
  <si>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</si>
  <si>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</si>
  <si>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</si>
  <si>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</si>
  <si>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</si>
  <si>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</si>
  <si>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</si>
  <si>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</si>
  <si>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</si>
  <si>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</si>
  <si>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</si>
  <si>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</si>
  <si>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</si>
  <si>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</si>
  <si>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</si>
  <si>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</si>
  <si>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</si>
  <si>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</si>
  <si>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</si>
  <si>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</si>
  <si>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</si>
  <si>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</si>
  <si>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</si>
  <si>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</si>
  <si>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</si>
  <si>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</si>
  <si>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</si>
  <si>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</si>
  <si>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</si>
  <si>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</si>
  <si>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</si>
  <si>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</si>
  <si>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</si>
  <si>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</si>
  <si>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</si>
  <si>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</si>
  <si>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</si>
  <si>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</si>
  <si>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</si>
  <si>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</si>
  <si>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</si>
  <si>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</si>
  <si>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</si>
  <si>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</si>
  <si>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</si>
  <si>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</si>
  <si>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</si>
  <si>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</si>
  <si>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</si>
  <si>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</si>
  <si>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</si>
  <si>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</si>
  <si>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</si>
  <si>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</si>
  <si>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</si>
  <si>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</si>
  <si>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</si>
  <si>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</si>
  <si>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</si>
  <si>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</si>
  <si>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</si>
  <si>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</si>
  <si>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</si>
  <si>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</si>
  <si>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</si>
  <si>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</si>
  <si>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</si>
  <si>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</si>
  <si>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</si>
  <si>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</si>
  <si>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</si>
  <si>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</si>
  <si>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</si>
  <si>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</si>
  <si>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</si>
  <si>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</si>
  <si>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</si>
  <si>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</si>
  <si>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</si>
  <si>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</si>
  <si>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</si>
  <si>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</si>
  <si>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</si>
  <si>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</si>
  <si>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</si>
  <si>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</si>
  <si>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</si>
  <si>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</si>
  <si>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</si>
  <si>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</si>
  <si>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</si>
  <si>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</si>
  <si>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</si>
  <si>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</si>
  <si>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</si>
  <si>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</si>
  <si>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</si>
  <si>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</si>
  <si>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</si>
  <si>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</si>
  <si>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</si>
  <si>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</si>
  <si>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</si>
  <si>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</si>
  <si>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</si>
  <si>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</si>
  <si>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</si>
  <si>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</si>
  <si>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</si>
  <si>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</si>
  <si>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</si>
  <si>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</si>
  <si>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</si>
  <si>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</si>
  <si>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</si>
  <si>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</si>
  <si>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</si>
  <si>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</si>
  <si>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</si>
  <si>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</si>
  <si>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</si>
  <si>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</si>
  <si>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</si>
  <si>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</si>
  <si>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</si>
  <si>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</si>
  <si>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</si>
  <si>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</si>
  <si>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</si>
  <si>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</si>
  <si>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</si>
  <si>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</si>
  <si>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</si>
  <si>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</si>
  <si>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</si>
  <si>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</si>
  <si>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</si>
  <si>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</si>
  <si>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</si>
  <si>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</si>
  <si>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</si>
  <si>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</si>
  <si>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</si>
  <si>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</si>
  <si>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</si>
  <si>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</si>
  <si>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</si>
  <si>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</si>
  <si>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</si>
  <si>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</si>
  <si>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</si>
  <si>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</si>
  <si>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</si>
  <si>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</si>
  <si>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</si>
  <si>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</si>
  <si>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</si>
  <si>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</si>
  <si>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</si>
  <si>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</si>
  <si>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</si>
  <si>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</si>
  <si>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</si>
  <si>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</si>
  <si>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</si>
  <si>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</si>
  <si>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</si>
  <si>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</si>
  <si>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</si>
  <si>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</si>
  <si>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</si>
  <si>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</si>
  <si>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</si>
  <si>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</si>
  <si>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</si>
  <si>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</si>
  <si>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</si>
  <si>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</si>
  <si>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</si>
  <si>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</si>
  <si>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</si>
  <si>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</si>
  <si>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</si>
  <si>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</si>
  <si>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</si>
  <si>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</si>
  <si>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</si>
  <si>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</si>
  <si>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</si>
  <si>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</si>
  <si>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</si>
  <si>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</si>
  <si>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</si>
  <si>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</si>
  <si>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</si>
  <si>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</si>
  <si>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</si>
  <si>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</si>
  <si>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</si>
  <si>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</si>
  <si>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</si>
  <si>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</si>
  <si>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</si>
  <si>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</si>
  <si>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</si>
  <si>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</si>
  <si>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</si>
  <si>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</si>
  <si>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</si>
  <si>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</si>
  <si>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</si>
  <si>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</si>
  <si>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</si>
  <si>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</si>
  <si>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</si>
  <si>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</si>
  <si>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</si>
  <si>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</si>
  <si>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</si>
  <si>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</si>
  <si>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</si>
  <si>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</si>
  <si>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</si>
  <si>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</si>
  <si>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</si>
  <si>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</si>
  <si>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</si>
  <si>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</si>
  <si>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</si>
  <si>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</si>
  <si>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</si>
  <si>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</si>
  <si>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</si>
  <si>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</si>
  <si>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</si>
  <si>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</si>
  <si>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</si>
  <si>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</si>
  <si>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</si>
  <si>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</si>
  <si>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</si>
  <si>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</si>
  <si>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</si>
  <si>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</si>
  <si>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</si>
  <si>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</si>
  <si>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</si>
  <si>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</si>
  <si>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</si>
  <si>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</si>
  <si>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</si>
  <si>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</si>
  <si>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</si>
  <si>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</si>
  <si>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</si>
  <si>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</si>
  <si>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</si>
  <si>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</si>
  <si>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</si>
  <si>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</si>
  <si>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</si>
  <si>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</si>
  <si>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</si>
  <si>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</si>
  <si>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</si>
  <si>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</si>
  <si>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</si>
  <si>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</si>
  <si>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</si>
  <si>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</si>
  <si>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</si>
  <si>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</si>
  <si>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</si>
  <si>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</si>
  <si>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</si>
  <si>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</si>
  <si>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</si>
  <si>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</si>
  <si>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</si>
  <si>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</si>
  <si>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</si>
  <si>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</si>
  <si>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</si>
  <si>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</si>
  <si>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</si>
  <si>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</si>
  <si>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</si>
  <si>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</si>
  <si>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</si>
  <si>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</si>
  <si>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</si>
  <si>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</si>
  <si>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</si>
  <si>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</si>
  <si>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</si>
  <si>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</si>
  <si>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</si>
  <si>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</si>
  <si>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</si>
  <si>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</si>
  <si>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</si>
  <si>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</si>
  <si>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</si>
  <si>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</si>
  <si>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</si>
  <si>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</si>
  <si>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</si>
  <si>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</si>
  <si>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</si>
  <si>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</si>
  <si>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</si>
  <si>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</si>
  <si>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</si>
  <si>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</si>
  <si>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</si>
  <si>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</si>
  <si>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</si>
  <si>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</si>
  <si>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</si>
  <si>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</si>
  <si>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</si>
  <si>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</si>
  <si>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</si>
  <si>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</si>
  <si>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</si>
  <si>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</si>
  <si>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</si>
  <si>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</si>
  <si>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</si>
  <si>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</si>
  <si>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</si>
  <si>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</si>
  <si>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</si>
  <si>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</si>
  <si>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</si>
  <si>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</si>
  <si>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</si>
  <si>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</si>
  <si>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</si>
  <si>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</si>
  <si>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</si>
  <si>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</si>
  <si>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</si>
  <si>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</si>
  <si>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</si>
  <si>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</si>
  <si>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</si>
  <si>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</si>
  <si>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</si>
  <si>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</si>
  <si>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</si>
  <si>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</si>
  <si>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</si>
  <si>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</si>
  <si>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</si>
  <si>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</si>
  <si>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</si>
  <si>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</si>
  <si>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</si>
  <si>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</si>
  <si>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</si>
  <si>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</si>
  <si>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</si>
  <si>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</si>
  <si>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</si>
  <si>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</si>
  <si>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</si>
  <si>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</si>
  <si>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</si>
  <si>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</si>
  <si>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</si>
  <si>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</si>
  <si>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</si>
  <si>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</si>
  <si>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</si>
  <si>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</si>
  <si>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</si>
  <si>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</si>
  <si>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</si>
  <si>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</si>
  <si>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</si>
  <si>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</si>
  <si>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</si>
  <si>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</si>
  <si>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</si>
  <si>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</si>
  <si>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</si>
  <si>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</si>
  <si>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</si>
  <si>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</si>
  <si>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</si>
  <si>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</si>
  <si>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</si>
  <si>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</si>
  <si>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</si>
  <si>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</si>
  <si>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</si>
  <si>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</si>
  <si>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</si>
  <si>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</si>
  <si>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</si>
  <si>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</si>
  <si>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</si>
  <si>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</si>
  <si>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</si>
  <si>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</si>
  <si>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</si>
  <si>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</si>
  <si>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</si>
  <si>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</si>
  <si>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</si>
  <si>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</si>
  <si>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</si>
  <si>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</si>
  <si>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</si>
  <si>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</si>
  <si>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</si>
  <si>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</si>
  <si>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</si>
  <si>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</si>
  <si>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</si>
  <si>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</si>
  <si>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</si>
  <si>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</si>
  <si>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</si>
  <si>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</si>
  <si>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</si>
  <si>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</si>
  <si>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</si>
  <si>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</si>
  <si>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</si>
  <si>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</si>
  <si>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</si>
  <si>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</si>
  <si>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</si>
  <si>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</si>
  <si>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</si>
  <si>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</si>
  <si>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</si>
  <si>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</si>
  <si>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</si>
  <si>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</si>
  <si>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</si>
  <si>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</si>
  <si>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</si>
  <si>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</si>
  <si>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</si>
  <si>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</si>
  <si>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</si>
  <si>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</si>
  <si>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</si>
  <si>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</si>
  <si>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</si>
  <si>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</si>
  <si>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</si>
  <si>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</si>
  <si>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</si>
  <si>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</si>
  <si>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</si>
  <si>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</si>
  <si>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</si>
  <si>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</si>
  <si>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</si>
  <si>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</si>
  <si>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</si>
  <si>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</si>
  <si>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</si>
  <si>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</si>
  <si>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</si>
  <si>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</si>
  <si>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</si>
  <si>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</si>
  <si>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</si>
  <si>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</si>
  <si>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</si>
  <si>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</si>
  <si>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</si>
  <si>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</si>
  <si>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</si>
  <si>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</si>
  <si>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</si>
  <si>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</si>
  <si>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</si>
  <si>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</si>
  <si>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</si>
  <si>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</si>
  <si>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</si>
  <si>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</si>
  <si>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</si>
  <si>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</si>
  <si>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</si>
  <si>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</si>
  <si>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</si>
  <si>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</si>
  <si>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</si>
  <si>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</si>
  <si>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</si>
  <si>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</si>
  <si>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</si>
  <si>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</si>
  <si>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</si>
  <si>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</si>
  <si>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</si>
  <si>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</si>
  <si>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</si>
  <si>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</si>
  <si>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</si>
  <si>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</si>
  <si>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</si>
  <si>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</si>
  <si>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</si>
  <si>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</si>
  <si>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</si>
  <si>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</si>
  <si>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</si>
  <si>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</si>
  <si>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</si>
  <si>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</si>
  <si>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</si>
  <si>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</si>
  <si>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</si>
  <si>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</si>
  <si>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</si>
  <si>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</si>
  <si>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</si>
  <si>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</si>
  <si>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</si>
  <si>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</si>
  <si>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</si>
  <si>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</si>
  <si>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</si>
  <si>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</si>
  <si>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</si>
  <si>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</si>
  <si>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</si>
  <si>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</si>
  <si>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</si>
  <si>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</si>
  <si>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</si>
  <si>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</si>
  <si>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</si>
  <si>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</si>
  <si>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</si>
  <si>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</si>
  <si>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</si>
  <si>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</si>
  <si>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</si>
  <si>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</si>
  <si>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</si>
  <si>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</si>
  <si>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</si>
  <si>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</si>
  <si>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</si>
  <si>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</si>
  <si>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</si>
  <si>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</si>
  <si>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</si>
  <si>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</si>
  <si>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</si>
  <si>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</si>
  <si>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</si>
  <si>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</si>
  <si>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</si>
  <si>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</si>
  <si>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</si>
  <si>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</si>
  <si>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</si>
  <si>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</si>
  <si>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</si>
  <si>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</si>
  <si>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</si>
  <si>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</si>
  <si>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</si>
  <si>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</si>
  <si>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</si>
  <si>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</si>
  <si>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</si>
  <si>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</si>
  <si>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</si>
  <si>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</si>
  <si>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</si>
  <si>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</si>
  <si>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</si>
  <si>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</si>
  <si>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</si>
  <si>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</si>
  <si>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</si>
  <si>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</si>
  <si>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</si>
  <si>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</si>
  <si>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</si>
  <si>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</si>
  <si>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</si>
  <si>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</si>
  <si>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</si>
  <si>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</si>
  <si>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</si>
  <si>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</si>
  <si>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</si>
  <si>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</si>
  <si>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</si>
  <si>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</si>
  <si>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</si>
  <si>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</si>
  <si>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</si>
  <si>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</si>
  <si>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</si>
  <si>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</si>
  <si>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</si>
  <si>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</si>
  <si>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</si>
  <si>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</si>
  <si>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</si>
  <si>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</si>
  <si>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</si>
  <si>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</si>
  <si>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</si>
  <si>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</si>
  <si>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</si>
  <si>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</si>
  <si>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</si>
  <si>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</si>
  <si>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</si>
  <si>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</si>
  <si>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</si>
  <si>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</si>
  <si>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</si>
  <si>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</si>
  <si>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</si>
  <si>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</si>
  <si>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</si>
  <si>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</si>
  <si>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</si>
  <si>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</si>
  <si>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</si>
  <si>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</si>
  <si>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</si>
  <si>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</si>
  <si>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</si>
  <si>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</si>
  <si>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</si>
  <si>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</si>
  <si>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</si>
  <si>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</si>
  <si>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</si>
  <si>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</si>
  <si>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</si>
  <si>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</si>
  <si>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</si>
  <si>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</si>
  <si>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</si>
  <si>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</si>
  <si>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</si>
  <si>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</si>
  <si>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</si>
  <si>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</si>
  <si>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</si>
  <si>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</si>
  <si>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</si>
  <si>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</si>
  <si>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</si>
  <si>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</si>
  <si>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</si>
  <si>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</si>
  <si>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</si>
  <si>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</si>
  <si>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</si>
  <si>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</si>
  <si>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</si>
  <si>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</si>
  <si>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</si>
  <si>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</si>
  <si>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</si>
  <si>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</si>
  <si>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</si>
  <si>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</si>
  <si>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</si>
  <si>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</si>
  <si>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</si>
  <si>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</si>
  <si>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</si>
  <si>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</si>
  <si>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</si>
  <si>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</si>
  <si>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</si>
  <si>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</si>
  <si>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</si>
  <si>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</si>
  <si>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</si>
  <si>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</si>
  <si>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</si>
  <si>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</si>
  <si>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</si>
  <si>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</si>
  <si>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</si>
  <si>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</si>
  <si>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</si>
  <si>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</si>
  <si>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</si>
  <si>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</si>
  <si>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</si>
  <si>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</si>
  <si>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</si>
  <si>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</si>
  <si>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</si>
  <si>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</si>
  <si>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</si>
  <si>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</si>
  <si>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</si>
  <si>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</si>
  <si>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</si>
  <si>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</si>
  <si>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</si>
  <si>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</si>
  <si>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</si>
  <si>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</si>
  <si>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</si>
  <si>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</si>
  <si>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</si>
  <si>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</si>
  <si>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</si>
  <si>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</si>
  <si>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</si>
  <si>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</si>
  <si>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</si>
  <si>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</si>
  <si>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</si>
  <si>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</si>
  <si>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</si>
  <si>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</si>
  <si>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</si>
  <si>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</si>
  <si>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</si>
  <si>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</si>
  <si>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</si>
  <si>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</si>
  <si>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</si>
  <si>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</si>
  <si>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</si>
  <si>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</si>
  <si>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</si>
  <si>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</si>
  <si>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</si>
  <si>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</si>
  <si>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</si>
  <si>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</si>
  <si>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</si>
  <si>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</si>
  <si>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</si>
  <si>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</si>
  <si>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</si>
  <si>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</si>
  <si>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</si>
  <si>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</si>
  <si>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</si>
  <si>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</si>
  <si>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</si>
  <si>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</si>
  <si>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</si>
  <si>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</si>
  <si>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</si>
  <si>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</si>
  <si>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</si>
  <si>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</si>
  <si>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</si>
  <si>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</si>
  <si>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</si>
  <si>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</si>
  <si>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</si>
  <si>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</si>
  <si>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</si>
  <si>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</si>
  <si>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</si>
  <si>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</si>
  <si>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</si>
  <si>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</si>
  <si>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</si>
  <si>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</si>
  <si>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</si>
  <si>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</si>
  <si>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</si>
  <si>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</si>
  <si>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</si>
  <si>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</si>
  <si>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</si>
  <si>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</si>
  <si>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</si>
  <si>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</si>
  <si>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</si>
  <si>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</si>
  <si>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</si>
  <si>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</si>
  <si>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</si>
  <si>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</si>
  <si>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</si>
  <si>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</si>
  <si>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</si>
  <si>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</si>
  <si>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</si>
  <si>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</si>
  <si>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</si>
  <si>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</si>
  <si>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</si>
  <si>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</si>
  <si>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</si>
  <si>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</si>
  <si>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</si>
  <si>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</si>
  <si>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</si>
  <si>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</si>
  <si>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</si>
  <si>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</si>
  <si>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</si>
  <si>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</si>
  <si>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</si>
  <si>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</si>
  <si>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</si>
  <si>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</si>
  <si>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</si>
  <si>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</si>
  <si>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</si>
  <si>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</si>
  <si>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</si>
  <si>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</si>
  <si>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</si>
  <si>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</si>
  <si>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</si>
  <si>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</si>
  <si>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</si>
  <si>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</si>
  <si>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</si>
  <si>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</si>
  <si>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</si>
  <si>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</si>
  <si>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</si>
  <si>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</si>
  <si>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</si>
  <si>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</si>
  <si>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</si>
  <si>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</si>
  <si>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</si>
  <si>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</si>
  <si>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</si>
  <si>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</si>
  <si>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</si>
  <si>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</si>
  <si>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</si>
  <si>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</si>
  <si>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</si>
  <si>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</si>
  <si>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</si>
  <si>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</si>
  <si>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</si>
  <si>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</si>
  <si>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</si>
  <si>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</si>
  <si>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</si>
  <si>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</si>
  <si>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</si>
  <si>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</si>
  <si>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</si>
  <si>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</si>
  <si>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</si>
  <si>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</si>
  <si>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</si>
  <si>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</si>
  <si>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</si>
  <si>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</si>
  <si>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</si>
  <si>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</si>
  <si>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</si>
  <si>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</si>
  <si>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</si>
  <si>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</si>
  <si>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</si>
  <si>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</si>
  <si>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</si>
  <si>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</si>
  <si>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</si>
  <si>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</si>
  <si>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</si>
  <si>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</si>
  <si>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</si>
  <si>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</si>
  <si>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</si>
  <si>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</si>
  <si>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</si>
  <si>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</si>
  <si>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</si>
  <si>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</si>
  <si>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</si>
  <si>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</si>
  <si>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</si>
  <si>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</si>
  <si>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</si>
  <si>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</si>
  <si>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</si>
  <si>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</si>
  <si>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</si>
  <si>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</si>
  <si>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</si>
  <si>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</si>
  <si>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</si>
  <si>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</si>
  <si>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</si>
  <si>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</si>
  <si>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</si>
  <si>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</si>
  <si>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</si>
  <si>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</si>
  <si>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</si>
  <si>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</si>
  <si>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</si>
  <si>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</si>
  <si>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</si>
  <si>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</si>
  <si>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</si>
  <si>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</si>
  <si>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</si>
  <si>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</si>
  <si>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</si>
  <si>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</si>
  <si>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</si>
  <si>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</si>
  <si>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</si>
  <si>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</si>
  <si>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</si>
  <si>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</si>
  <si>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</si>
  <si>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</si>
  <si>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</si>
  <si>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</si>
  <si>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</si>
  <si>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</si>
  <si>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</si>
  <si>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</si>
  <si>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</si>
  <si>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</si>
  <si>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</si>
  <si>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</si>
  <si>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</si>
  <si>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</si>
  <si>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</si>
  <si>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</si>
  <si>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</si>
  <si>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</si>
  <si>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</si>
  <si>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</si>
  <si>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</si>
  <si>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</si>
  <si>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</si>
  <si>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</si>
  <si>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</si>
  <si>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</si>
  <si>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</si>
  <si>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</si>
  <si>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</si>
  <si>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</si>
  <si>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</si>
  <si>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</si>
  <si>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</si>
  <si>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</si>
  <si>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</si>
  <si>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</si>
  <si>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</si>
  <si>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</si>
  <si>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</si>
  <si>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</si>
  <si>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</si>
  <si>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</si>
  <si>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</si>
  <si>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</si>
  <si>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</si>
  <si>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</si>
  <si>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</si>
  <si>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</si>
  <si>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</si>
  <si>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</si>
  <si>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</si>
  <si>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</si>
  <si>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</si>
  <si>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</si>
  <si>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</si>
  <si>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</si>
  <si>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</si>
  <si>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</si>
  <si>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</si>
  <si>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</si>
  <si>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</si>
  <si>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</si>
  <si>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</si>
  <si>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</si>
  <si>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</si>
  <si>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</si>
  <si>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</si>
  <si>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</si>
  <si>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</si>
  <si>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</si>
  <si>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</si>
  <si>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</si>
  <si>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</si>
  <si>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</si>
  <si>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</si>
  <si>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</si>
  <si>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</si>
  <si>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</si>
  <si>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</si>
  <si>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</si>
  <si>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</si>
  <si>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</si>
  <si>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</si>
  <si>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</si>
  <si>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</si>
  <si>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</si>
  <si>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</si>
  <si>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</si>
  <si>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</si>
  <si>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</si>
  <si>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</si>
  <si>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</si>
  <si>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</si>
  <si>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</si>
  <si>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</si>
  <si>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</si>
  <si>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</si>
  <si>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</si>
  <si>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</si>
  <si>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</si>
  <si>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</si>
  <si>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</si>
  <si>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</si>
  <si>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</si>
  <si>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</si>
  <si>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</si>
  <si>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</si>
  <si>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</si>
  <si>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</si>
  <si>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</si>
  <si>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</si>
  <si>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</si>
  <si>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</si>
  <si>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</si>
  <si>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</si>
  <si>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</si>
  <si>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</si>
  <si>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</si>
  <si>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</si>
  <si>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</si>
  <si>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</si>
  <si>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</si>
  <si>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</si>
  <si>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</si>
  <si>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</si>
  <si>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</si>
  <si>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</si>
  <si>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</si>
  <si>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</si>
  <si>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</si>
  <si>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</si>
  <si>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</si>
  <si>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</si>
  <si>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</si>
  <si>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</si>
  <si>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</si>
  <si>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</si>
  <si>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</si>
  <si>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</si>
  <si>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</si>
  <si>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</si>
  <si>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</si>
  <si>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</si>
  <si>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</si>
  <si>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</si>
  <si>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</si>
  <si>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</si>
  <si>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</si>
  <si>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</si>
  <si>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</si>
  <si>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</si>
  <si>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</si>
  <si>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</si>
  <si>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</si>
  <si>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</si>
  <si>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</si>
  <si>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</si>
  <si>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</si>
  <si>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</si>
  <si>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</si>
  <si>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</si>
  <si>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</si>
  <si>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</si>
  <si>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</si>
  <si>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</si>
  <si>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</si>
  <si>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</si>
  <si>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</si>
  <si>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</si>
  <si>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</si>
  <si>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</si>
  <si>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</si>
  <si>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</si>
  <si>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</si>
  <si>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</si>
  <si>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</si>
  <si>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</si>
  <si>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</si>
  <si>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</si>
  <si>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</si>
  <si>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</si>
  <si>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</si>
  <si>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</si>
  <si>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</si>
  <si>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</si>
  <si>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</si>
  <si>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</si>
  <si>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</si>
  <si>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</si>
  <si>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</si>
  <si>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</si>
  <si>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</si>
  <si>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</si>
  <si>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</si>
  <si>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</si>
  <si>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</si>
  <si>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</si>
  <si>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</si>
  <si>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</si>
  <si>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</si>
  <si>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</si>
  <si>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</si>
  <si>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</si>
  <si>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</si>
  <si>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</si>
  <si>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</si>
  <si>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</si>
  <si>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</si>
  <si>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</si>
  <si>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</si>
  <si>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</si>
  <si>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</si>
  <si>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</si>
  <si>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</si>
  <si>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</si>
  <si>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</si>
  <si>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</si>
  <si>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</si>
  <si>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</si>
  <si>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</si>
  <si>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</si>
  <si>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</si>
  <si>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</si>
  <si>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</si>
  <si>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</si>
  <si>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</si>
  <si>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</si>
  <si>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</si>
  <si>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</si>
  <si>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</si>
  <si>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</si>
  <si>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</si>
  <si>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</si>
  <si>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</si>
  <si>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</si>
  <si>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</si>
  <si>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</si>
  <si>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</si>
  <si>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</si>
  <si>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</si>
  <si>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</si>
  <si>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</si>
  <si>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</si>
  <si>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</si>
  <si>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</si>
  <si>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</si>
  <si>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</si>
  <si>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</si>
  <si>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</si>
  <si>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</si>
  <si>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</si>
  <si>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</si>
  <si>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</si>
  <si>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</si>
  <si>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</si>
  <si>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</si>
  <si>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</si>
  <si>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</si>
  <si>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</si>
  <si>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</si>
  <si>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</si>
  <si>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</si>
  <si>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</si>
  <si>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</si>
  <si>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</si>
  <si>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</si>
  <si>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</si>
  <si>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</si>
  <si>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</si>
  <si>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</si>
  <si>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</si>
  <si>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</si>
  <si>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</si>
  <si>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</si>
  <si>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</si>
  <si>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</si>
  <si>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</si>
  <si>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</si>
  <si>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</si>
  <si>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</si>
  <si>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</si>
  <si>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</si>
  <si>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</si>
  <si>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</si>
  <si>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</si>
  <si>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</si>
  <si>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</si>
  <si>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</si>
  <si>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</si>
  <si>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</si>
  <si>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</si>
  <si>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</si>
  <si>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</si>
  <si>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</si>
  <si>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</si>
  <si>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</si>
  <si>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</si>
  <si>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</si>
  <si>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</si>
  <si>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</si>
  <si>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</si>
  <si>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</si>
  <si>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</si>
  <si>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</si>
  <si>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</si>
  <si>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</si>
  <si>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</si>
  <si>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</si>
  <si>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</si>
  <si>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</si>
  <si>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</si>
  <si>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</si>
  <si>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</si>
  <si>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</si>
  <si>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</si>
  <si>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</si>
  <si>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</si>
  <si>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</si>
  <si>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</si>
  <si>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</si>
  <si>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</si>
  <si>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</si>
  <si>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</si>
  <si>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</si>
  <si>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</si>
  <si>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</si>
  <si>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</si>
  <si>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</si>
  <si>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</si>
  <si>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</si>
  <si>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</si>
  <si>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</si>
  <si>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</si>
  <si>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</si>
  <si>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</si>
  <si>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</si>
  <si>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</si>
  <si>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</si>
  <si>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</si>
  <si>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</si>
  <si>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</si>
  <si>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</si>
  <si>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</si>
  <si>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</si>
  <si>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</si>
  <si>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</si>
  <si>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</si>
  <si>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</si>
  <si>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</si>
  <si>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</si>
  <si>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</si>
  <si>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</si>
  <si>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</si>
  <si>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</si>
  <si>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</si>
  <si>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</si>
  <si>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</si>
  <si>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</si>
  <si>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</si>
  <si>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</si>
  <si>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</si>
  <si>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</si>
  <si>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</si>
  <si>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</si>
  <si>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</si>
  <si>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</si>
  <si>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</si>
  <si>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</si>
  <si>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</si>
  <si>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</si>
  <si>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</si>
  <si>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</si>
  <si>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</si>
  <si>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</si>
  <si>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</si>
  <si>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</si>
  <si>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</si>
  <si>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</si>
  <si>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</si>
  <si>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</si>
  <si>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</si>
  <si>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</si>
  <si>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</si>
  <si>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</si>
  <si>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</si>
  <si>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</si>
  <si>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</si>
  <si>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</si>
  <si>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</si>
  <si>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</si>
  <si>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</si>
  <si>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</si>
  <si>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</si>
  <si>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</si>
  <si>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</si>
  <si>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</si>
  <si>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</si>
  <si>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</si>
  <si>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</si>
  <si>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</si>
  <si>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</si>
  <si>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</si>
  <si>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</si>
  <si>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</si>
  <si>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</si>
  <si>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</si>
  <si>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</si>
  <si>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</si>
  <si>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</si>
  <si>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</si>
  <si>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</si>
  <si>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</si>
  <si>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</si>
  <si>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</si>
  <si>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</si>
  <si>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</si>
  <si>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</si>
  <si>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</si>
  <si>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</si>
  <si>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</si>
  <si>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</si>
  <si>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</si>
  <si>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</si>
  <si>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</si>
  <si>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</si>
  <si>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</si>
  <si>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</si>
  <si>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</si>
  <si>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</si>
  <si>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</si>
  <si>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</si>
  <si>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</si>
  <si>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</si>
  <si>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</si>
  <si>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</si>
  <si>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</si>
  <si>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</si>
  <si>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</si>
  <si>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</si>
  <si>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</si>
  <si>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</si>
  <si>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</si>
  <si>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</si>
  <si>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</si>
  <si>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</si>
  <si>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</si>
  <si>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</si>
  <si>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</si>
  <si>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</si>
  <si>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</si>
  <si>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</si>
  <si>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</si>
  <si>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</si>
  <si>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</si>
  <si>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</si>
  <si>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</si>
  <si>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</si>
  <si>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</si>
  <si>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</si>
  <si>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</si>
  <si>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</si>
  <si>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</si>
  <si>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</si>
  <si>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</si>
  <si>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</si>
  <si>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</si>
  <si>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</si>
  <si>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</si>
  <si>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</si>
  <si>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</si>
  <si>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</si>
  <si>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</si>
  <si>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</si>
  <si>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</si>
  <si>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</si>
  <si>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</si>
  <si>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</si>
  <si>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</si>
  <si>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</si>
  <si>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</si>
  <si>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</si>
  <si>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</si>
  <si>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</si>
  <si>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</si>
  <si>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</si>
  <si>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</si>
  <si>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</si>
  <si>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</si>
  <si>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</si>
  <si>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</si>
  <si>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</si>
  <si>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</si>
  <si>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</si>
  <si>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</si>
  <si>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</si>
  <si>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</si>
  <si>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</si>
  <si>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</si>
  <si>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</si>
  <si>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</si>
  <si>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</si>
  <si>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</si>
  <si>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</si>
  <si>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</si>
  <si>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</si>
  <si>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</si>
  <si>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</si>
  <si>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</si>
  <si>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</si>
  <si>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</si>
  <si>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</si>
  <si>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</si>
  <si>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</si>
  <si>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</si>
  <si>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</si>
  <si>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</si>
  <si>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</si>
  <si>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</si>
  <si>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</si>
  <si>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</si>
  <si>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</si>
  <si>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</si>
  <si>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</si>
  <si>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</si>
  <si>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</si>
  <si>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</si>
  <si>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</si>
  <si>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</si>
  <si>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</si>
  <si>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</si>
  <si>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</si>
  <si>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</si>
  <si>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</si>
  <si>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</si>
  <si>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</si>
  <si>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</si>
  <si>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</si>
  <si>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</si>
  <si>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</si>
  <si>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</si>
  <si>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</si>
  <si>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</si>
  <si>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</si>
  <si>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</si>
  <si>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</si>
  <si>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</si>
  <si>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</si>
  <si>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</si>
  <si>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</si>
  <si>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</si>
  <si>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</si>
  <si>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</si>
  <si>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</si>
  <si>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</si>
  <si>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</si>
  <si>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</si>
  <si>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</si>
  <si>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</si>
  <si>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</si>
  <si>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</si>
  <si>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</si>
  <si>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</si>
  <si>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</si>
  <si>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</si>
  <si>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</si>
  <si>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</si>
  <si>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</si>
  <si>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</si>
  <si>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</si>
  <si>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</si>
  <si>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</si>
  <si>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</si>
  <si>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</si>
  <si>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</si>
  <si>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</si>
  <si>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</si>
  <si>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</si>
  <si>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</si>
  <si>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</si>
  <si>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</si>
  <si>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</si>
  <si>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</si>
  <si>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</si>
  <si>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</si>
  <si>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</si>
  <si>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</si>
  <si>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</si>
  <si>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</si>
  <si>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</si>
  <si>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</si>
  <si>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</si>
  <si>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</si>
  <si>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</si>
  <si>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</si>
  <si>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</si>
  <si>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</si>
  <si>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</si>
  <si>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</si>
  <si>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</si>
  <si>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</si>
  <si>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</si>
  <si>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</si>
  <si>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</si>
  <si>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</si>
  <si>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</si>
  <si>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</si>
  <si>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</si>
  <si>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</si>
  <si>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</si>
  <si>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</si>
  <si>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</si>
  <si>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</si>
  <si>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</si>
  <si>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</si>
  <si>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</si>
  <si>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</si>
  <si>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</si>
  <si>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</si>
  <si>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</si>
  <si>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</si>
  <si>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</si>
  <si>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</si>
  <si>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</si>
  <si>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</si>
  <si>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</si>
  <si>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</si>
  <si>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</si>
  <si>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</si>
  <si>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</si>
  <si>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</si>
  <si>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</si>
  <si>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</si>
  <si>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</si>
  <si>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</si>
  <si>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</si>
  <si>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</si>
  <si>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</si>
  <si>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</si>
  <si>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</si>
  <si>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</si>
  <si>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</si>
  <si>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</si>
  <si>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</si>
  <si>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</si>
  <si>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</si>
  <si>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</si>
  <si>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</si>
  <si>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</si>
  <si>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</si>
  <si>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</si>
  <si>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</si>
  <si>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</si>
  <si>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</si>
  <si>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</si>
  <si>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</si>
  <si>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</si>
  <si>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</si>
  <si>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</si>
  <si>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</si>
  <si>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</si>
  <si>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</si>
  <si>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</si>
  <si>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</si>
  <si>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</si>
  <si>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</si>
  <si>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</si>
  <si>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</si>
  <si>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</si>
  <si>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</si>
  <si>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</si>
  <si>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</si>
  <si>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</si>
  <si>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</si>
  <si>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</si>
  <si>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</si>
  <si>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</si>
  <si>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</si>
  <si>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</si>
  <si>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</si>
  <si>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</si>
  <si>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</si>
  <si>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</si>
  <si>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</si>
  <si>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</si>
  <si>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</si>
  <si>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</si>
  <si>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</si>
  <si>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</si>
  <si>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</si>
  <si>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</si>
  <si>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</si>
  <si>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</si>
  <si>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</si>
  <si>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</si>
  <si>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</si>
  <si>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</si>
  <si>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</si>
  <si>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</si>
  <si>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</si>
  <si>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</si>
  <si>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</si>
  <si>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</si>
  <si>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</si>
  <si>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</si>
  <si>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</si>
  <si>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</si>
  <si>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</si>
  <si>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</si>
  <si>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</si>
  <si>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</si>
  <si>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</si>
  <si>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</si>
  <si>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</si>
  <si>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</si>
  <si>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</si>
  <si>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</si>
  <si>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</si>
  <si>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</si>
  <si>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</si>
  <si>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</si>
  <si>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</si>
  <si>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</si>
  <si>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</si>
  <si>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</si>
  <si>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</si>
  <si>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</si>
  <si>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</si>
  <si>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</si>
  <si>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</si>
  <si>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</si>
  <si>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</si>
  <si>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</si>
  <si>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</si>
  <si>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</si>
  <si>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</si>
  <si>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</si>
  <si>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</si>
  <si>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</si>
  <si>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</si>
  <si>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</si>
  <si>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</si>
  <si>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</si>
  <si>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</si>
  <si>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</si>
  <si>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</si>
  <si>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</si>
  <si>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</si>
  <si>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</si>
  <si>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</si>
  <si>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</si>
  <si>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</si>
  <si>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</si>
  <si>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</si>
  <si>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</si>
  <si>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</si>
  <si>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</si>
  <si>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</si>
  <si>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</si>
  <si>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</si>
  <si>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</si>
  <si>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</si>
  <si>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</si>
  <si>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</si>
  <si>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</si>
  <si>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</si>
  <si>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</si>
  <si>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</si>
  <si>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</si>
  <si>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</si>
  <si>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</si>
  <si>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</si>
  <si>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</si>
  <si>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</si>
  <si>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</si>
  <si>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</si>
  <si>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</si>
  <si>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</si>
  <si>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</si>
  <si>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</si>
  <si>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</si>
  <si>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</si>
  <si>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</si>
  <si>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</si>
  <si>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</si>
  <si>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</si>
  <si>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</si>
  <si>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</si>
  <si>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</si>
  <si>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</si>
  <si>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</si>
  <si>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</si>
  <si>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</si>
  <si>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</si>
  <si>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</si>
  <si>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</si>
  <si>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</si>
  <si>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</si>
  <si>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</si>
  <si>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</si>
  <si>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</si>
  <si>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</si>
  <si>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</si>
  <si>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</si>
  <si>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</si>
  <si>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</si>
  <si>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</si>
  <si>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</si>
  <si>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</si>
  <si>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</si>
  <si>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</si>
  <si>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</si>
  <si>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</si>
  <si>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</si>
  <si>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</si>
  <si>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</si>
  <si>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</si>
  <si>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</si>
  <si>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</si>
  <si>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</si>
  <si>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</si>
  <si>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</si>
  <si>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</si>
  <si>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</si>
  <si>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</si>
  <si>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</si>
  <si>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</si>
  <si>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</si>
  <si>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</si>
  <si>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</si>
  <si>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</si>
  <si>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</si>
  <si>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</si>
  <si>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</si>
  <si>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</si>
  <si>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</si>
  <si>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</si>
  <si>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</si>
  <si>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</si>
  <si>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</si>
  <si>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</si>
  <si>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</si>
  <si>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</si>
  <si>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</si>
  <si>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</si>
  <si>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</si>
  <si>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</si>
  <si>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</si>
  <si>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</si>
  <si>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</si>
  <si>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</si>
  <si>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</si>
  <si>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</si>
  <si>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</si>
  <si>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</si>
  <si>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</si>
  <si>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</si>
  <si>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</si>
  <si>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</si>
  <si>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</si>
  <si>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</si>
  <si>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</si>
  <si>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</si>
  <si>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</si>
  <si>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</si>
  <si>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</si>
  <si>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</si>
  <si>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</si>
  <si>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</si>
  <si>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</si>
  <si>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</si>
  <si>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</si>
  <si>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</si>
  <si>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</si>
  <si>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</si>
  <si>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</si>
  <si>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</si>
  <si>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</si>
  <si>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</si>
  <si>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</si>
  <si>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</si>
  <si>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</si>
  <si>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</si>
  <si>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</si>
  <si>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</si>
  <si>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</si>
  <si>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</si>
  <si>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</si>
  <si>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</si>
  <si>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</si>
  <si>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</si>
  <si>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</si>
  <si>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</si>
  <si>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</si>
  <si>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</si>
  <si>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</si>
  <si>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</si>
  <si>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</si>
  <si>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</si>
  <si>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</si>
  <si>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</si>
  <si>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</si>
  <si>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</si>
  <si>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</si>
  <si>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</si>
  <si>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</si>
  <si>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</si>
  <si>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</si>
  <si>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</si>
  <si>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</si>
  <si>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</si>
  <si>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</si>
  <si>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</si>
  <si>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</si>
  <si>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</si>
  <si>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</si>
  <si>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</si>
  <si>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</si>
  <si>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</si>
  <si>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</si>
  <si>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</si>
  <si>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</si>
  <si>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</si>
  <si>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</si>
  <si>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</si>
  <si>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</si>
  <si>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</si>
  <si>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</si>
  <si>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</si>
  <si>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</si>
  <si>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</si>
  <si>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</si>
  <si>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</si>
  <si>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</si>
  <si>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</si>
  <si>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</si>
  <si>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</si>
  <si>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</si>
  <si>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</si>
  <si>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</si>
  <si>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</si>
  <si>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</si>
  <si>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</si>
  <si>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</si>
  <si>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</si>
  <si>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</si>
  <si>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</si>
  <si>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</si>
  <si>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</si>
  <si>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</si>
  <si>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</si>
  <si>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</si>
  <si>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</si>
  <si>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</si>
  <si>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</si>
  <si>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</si>
  <si>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</si>
  <si>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</si>
  <si>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</si>
  <si>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</si>
  <si>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</si>
  <si>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</si>
  <si>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</si>
  <si>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</si>
  <si>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</si>
  <si>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</si>
  <si>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</si>
  <si>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</si>
  <si>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</si>
  <si>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</si>
  <si>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</si>
  <si>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</si>
  <si>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</si>
  <si>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</si>
  <si>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</si>
  <si>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</si>
  <si>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</si>
  <si>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</si>
  <si>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</si>
  <si>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</si>
  <si>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</si>
  <si>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</si>
  <si>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</si>
  <si>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</si>
  <si>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</si>
  <si>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</si>
  <si>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</si>
  <si>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</si>
  <si>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</si>
  <si>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</si>
  <si>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</si>
  <si>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</si>
  <si>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</si>
  <si>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</si>
  <si>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</si>
  <si>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</si>
  <si>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</si>
  <si>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</si>
  <si>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</si>
  <si>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</si>
  <si>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</si>
  <si>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</si>
  <si>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</si>
  <si>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</si>
  <si>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</si>
  <si>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</si>
  <si>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</si>
  <si>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</si>
  <si>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</si>
  <si>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</si>
  <si>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</si>
  <si>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</si>
  <si>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</si>
  <si>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</si>
  <si>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</si>
  <si>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</si>
  <si>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</si>
  <si>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</si>
  <si>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</si>
  <si>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</si>
  <si>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</si>
  <si>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</si>
  <si>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</si>
  <si>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</si>
  <si>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</si>
  <si>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</si>
  <si>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</si>
  <si>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</si>
  <si>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</si>
  <si>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</si>
  <si>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</si>
  <si>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</si>
  <si>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</si>
  <si>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</si>
  <si>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</si>
  <si>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</si>
  <si>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</si>
  <si>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</si>
  <si>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</si>
  <si>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</si>
  <si>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</si>
  <si>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</si>
  <si>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</si>
  <si>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</si>
  <si>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</si>
  <si>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</si>
  <si>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</si>
  <si>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</si>
  <si>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</si>
  <si>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</si>
  <si>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</si>
  <si>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</si>
  <si>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</si>
  <si>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</si>
  <si>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</si>
  <si>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</si>
  <si>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</si>
  <si>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</si>
  <si>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</si>
  <si>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</si>
  <si>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</si>
  <si>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</si>
  <si>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</si>
  <si>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</si>
  <si>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</si>
  <si>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</si>
  <si>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</si>
  <si>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</si>
  <si>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</si>
  <si>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</si>
  <si>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</si>
  <si>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</si>
  <si>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</si>
  <si>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</si>
  <si>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</si>
  <si>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</si>
  <si>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</si>
  <si>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</si>
  <si>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</si>
  <si>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</si>
  <si>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</si>
  <si>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</si>
  <si>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</si>
  <si>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</si>
  <si>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</si>
  <si>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</si>
  <si>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</si>
  <si>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</si>
  <si>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</si>
  <si>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</si>
  <si>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</si>
  <si>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</si>
  <si>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</si>
  <si>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</si>
  <si>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</si>
  <si>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</si>
  <si>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</si>
  <si>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</si>
  <si>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</si>
  <si>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</si>
  <si>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</si>
  <si>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</si>
  <si>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</si>
  <si>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</si>
  <si>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</si>
  <si>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</si>
  <si>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</si>
  <si>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</si>
  <si>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</si>
  <si>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</si>
  <si>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</si>
  <si>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</si>
  <si>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</si>
  <si>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</si>
  <si>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</si>
  <si>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</si>
  <si>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</si>
  <si>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</si>
  <si>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</si>
  <si>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</si>
  <si>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</si>
  <si>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</si>
  <si>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</si>
  <si>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</si>
  <si>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</si>
  <si>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</si>
  <si>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</si>
  <si>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</si>
  <si>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</si>
  <si>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</si>
  <si>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</si>
  <si>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</si>
  <si>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</si>
  <si>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</si>
  <si>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</si>
  <si>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</si>
  <si>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</si>
  <si>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</si>
  <si>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</si>
  <si>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</si>
  <si>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</si>
  <si>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</si>
  <si>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</si>
  <si>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</si>
  <si>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</si>
  <si>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</si>
  <si>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</si>
  <si>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</si>
  <si>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</si>
  <si>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</si>
  <si>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</si>
  <si>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</si>
  <si>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</si>
  <si>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</si>
  <si>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</si>
  <si>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</si>
  <si>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</si>
  <si>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</si>
  <si>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</si>
  <si>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</si>
  <si>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</si>
  <si>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</si>
  <si>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</si>
  <si>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</si>
  <si>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</si>
  <si>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</si>
  <si>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</si>
  <si>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</si>
  <si>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</si>
  <si>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</si>
  <si>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</si>
  <si>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</si>
  <si>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</si>
  <si>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</si>
  <si>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</si>
  <si>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</si>
  <si>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</si>
  <si>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</si>
  <si>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</si>
  <si>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</si>
  <si>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</si>
  <si>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</si>
  <si>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</si>
  <si>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</si>
  <si>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</si>
  <si>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</si>
  <si>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</si>
  <si>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</si>
  <si>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</si>
  <si>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</si>
  <si>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</si>
  <si>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</si>
  <si>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</si>
  <si>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</si>
  <si>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</si>
  <si>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</si>
  <si>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</si>
  <si>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</si>
  <si>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</si>
  <si>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</si>
  <si>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</si>
  <si>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</si>
  <si>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</si>
  <si>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</si>
  <si>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</si>
  <si>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</si>
  <si>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</si>
  <si>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</si>
  <si>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</si>
  <si>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</si>
  <si>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</si>
  <si>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</si>
  <si>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</si>
  <si>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</si>
  <si>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</si>
  <si>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</si>
  <si>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</si>
  <si>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</si>
  <si>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</si>
  <si>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</si>
  <si>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</si>
  <si>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</si>
  <si>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</si>
  <si>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</si>
  <si>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</si>
  <si>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</si>
  <si>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</si>
  <si>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</si>
  <si>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</si>
  <si>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</si>
  <si>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</si>
  <si>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</si>
  <si>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</si>
  <si>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</si>
  <si>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</si>
  <si>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</si>
  <si>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</si>
  <si>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</si>
  <si>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</si>
  <si>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</si>
  <si>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</si>
  <si>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</si>
  <si>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</si>
  <si>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</si>
  <si>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</si>
  <si>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</si>
  <si>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</si>
  <si>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</si>
  <si>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</si>
  <si>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</si>
  <si>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</si>
  <si>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</si>
  <si>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</si>
  <si>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</si>
  <si>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</si>
  <si>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</si>
  <si>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</si>
  <si>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</si>
  <si>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</si>
  <si>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</si>
  <si>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</si>
  <si>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</si>
  <si>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</si>
  <si>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</si>
  <si>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</si>
  <si>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</si>
  <si>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</si>
  <si>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</si>
  <si>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</si>
  <si>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</si>
  <si>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</si>
  <si>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</si>
  <si>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</si>
  <si>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</si>
  <si>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</si>
  <si>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</si>
  <si>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</si>
  <si>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</si>
  <si>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</si>
  <si>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</si>
  <si>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</si>
  <si>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</si>
  <si>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</si>
  <si>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</si>
  <si>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</si>
  <si>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</si>
  <si>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</si>
  <si>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</si>
  <si>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</si>
  <si>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</si>
  <si>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</si>
  <si>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</si>
  <si>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</si>
  <si>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</si>
  <si>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</si>
  <si>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</si>
  <si>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</si>
  <si>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</si>
  <si>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</si>
  <si>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</si>
  <si>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</si>
  <si>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</si>
  <si>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</si>
  <si>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</si>
  <si>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</si>
  <si>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</si>
  <si>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</si>
  <si>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</si>
  <si>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</si>
  <si>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</si>
  <si>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</si>
  <si>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</si>
  <si>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</si>
  <si>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</si>
  <si>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</si>
  <si>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</si>
  <si>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</si>
  <si>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</si>
  <si>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</si>
  <si>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</si>
  <si>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</si>
  <si>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</si>
  <si>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</si>
  <si>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</si>
  <si>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</si>
  <si>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</si>
  <si>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</si>
  <si>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</si>
  <si>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</si>
  <si>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</si>
  <si>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</si>
  <si>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</si>
  <si>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</si>
  <si>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</si>
  <si>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</si>
  <si>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</si>
  <si>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</si>
  <si>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</si>
  <si>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</si>
  <si>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</si>
  <si>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</si>
  <si>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</si>
  <si>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</si>
  <si>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</si>
  <si>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</si>
  <si>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</si>
  <si>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</si>
  <si>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</si>
  <si>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</si>
  <si>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</si>
  <si>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</si>
  <si>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</si>
  <si>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</si>
  <si>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</si>
  <si>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</si>
  <si>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</si>
  <si>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</si>
  <si>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</si>
  <si>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</si>
  <si>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</si>
  <si>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</si>
  <si>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</si>
  <si>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</si>
  <si>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</si>
  <si>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</si>
  <si>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</si>
  <si>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</si>
  <si>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</si>
  <si>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</si>
  <si>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</si>
  <si>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</si>
  <si>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</si>
  <si>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</si>
  <si>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</si>
  <si>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</si>
  <si>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</si>
  <si>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</si>
  <si>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</si>
  <si>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</si>
  <si>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</si>
  <si>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</si>
  <si>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</si>
  <si>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</si>
  <si>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</si>
  <si>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</si>
  <si>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</si>
  <si>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</si>
  <si>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</si>
  <si>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</si>
  <si>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</si>
  <si>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</si>
  <si>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</si>
  <si>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</si>
  <si>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</si>
  <si>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</si>
  <si>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</si>
  <si>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</si>
  <si>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</si>
  <si>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</si>
  <si>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</si>
  <si>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</si>
  <si>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</si>
  <si>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</si>
  <si>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</si>
  <si>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</si>
  <si>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</si>
  <si>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</si>
  <si>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</si>
  <si>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</si>
  <si>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</si>
  <si>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</si>
  <si>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</si>
  <si>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</si>
  <si>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</si>
  <si>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</si>
  <si>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</si>
  <si>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</si>
  <si>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</si>
  <si>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</si>
  <si>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</si>
  <si>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</si>
  <si>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</si>
  <si>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</si>
  <si>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</si>
  <si>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</si>
  <si>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</si>
  <si>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</si>
  <si>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</si>
  <si>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</si>
  <si>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</si>
  <si>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</si>
  <si>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</si>
  <si>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</si>
  <si>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</si>
  <si>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</si>
  <si>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</si>
  <si>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</si>
  <si>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</si>
  <si>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</si>
  <si>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</si>
  <si>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</si>
  <si>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</si>
  <si>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</si>
  <si>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</si>
  <si>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</si>
  <si>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</si>
  <si>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</si>
  <si>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</si>
  <si>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</si>
  <si>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</si>
  <si>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</si>
  <si>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</si>
  <si>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</si>
  <si>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</si>
  <si>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</si>
  <si>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</si>
  <si>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</si>
  <si>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</si>
  <si>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</si>
  <si>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</si>
  <si>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</si>
  <si>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</si>
  <si>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</si>
  <si>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</si>
  <si>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</si>
  <si>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</si>
  <si>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</si>
  <si>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</si>
  <si>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</si>
  <si>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</si>
  <si>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</si>
  <si>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</si>
  <si>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</si>
  <si>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</si>
  <si>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</si>
  <si>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</si>
  <si>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</si>
  <si>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</si>
  <si>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</si>
  <si>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</si>
  <si>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</si>
  <si>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</si>
  <si>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</si>
  <si>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</si>
  <si>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</si>
  <si>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</si>
  <si>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</si>
  <si>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</si>
  <si>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</si>
  <si>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</si>
  <si>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</si>
  <si>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</si>
  <si>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</si>
  <si>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</si>
  <si>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</si>
  <si>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</si>
  <si>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</si>
  <si>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</si>
  <si>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</si>
  <si>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</si>
  <si>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</si>
  <si>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</si>
  <si>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</si>
  <si>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</si>
  <si>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</si>
  <si>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</si>
  <si>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</si>
  <si>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</si>
  <si>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</si>
  <si>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</si>
  <si>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</si>
  <si>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</si>
  <si>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</si>
  <si>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</si>
  <si>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</si>
  <si>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</si>
  <si>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</si>
  <si>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</si>
  <si>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</si>
  <si>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</si>
  <si>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</si>
  <si>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</si>
  <si>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</si>
  <si>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</si>
  <si>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</si>
  <si>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</si>
  <si>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</si>
  <si>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</si>
  <si>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</si>
  <si>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</si>
  <si>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</si>
  <si>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</si>
  <si>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</si>
  <si>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</si>
  <si>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</si>
  <si>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</si>
  <si>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</si>
  <si>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</si>
  <si>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</si>
  <si>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</si>
  <si>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</si>
  <si>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</si>
  <si>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</si>
  <si>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</si>
  <si>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</si>
  <si>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</si>
  <si>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</si>
  <si>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</si>
  <si>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</si>
  <si>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</si>
  <si>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</si>
  <si>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</si>
  <si>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</si>
  <si>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</si>
  <si>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</si>
  <si>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</si>
  <si>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</si>
  <si>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</si>
  <si>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</si>
  <si>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</si>
  <si>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</si>
  <si>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</si>
  <si>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</si>
  <si>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</si>
  <si>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</si>
  <si>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</si>
  <si>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</si>
  <si>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</si>
  <si>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</si>
  <si>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</si>
  <si>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</si>
  <si>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</si>
  <si>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</si>
  <si>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</si>
  <si>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</si>
  <si>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</si>
  <si>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</si>
  <si>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</si>
  <si>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</si>
  <si>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</si>
  <si>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</si>
  <si>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</si>
  <si>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</si>
  <si>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</si>
  <si>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</si>
  <si>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</si>
  <si>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</si>
  <si>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</si>
  <si>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</si>
  <si>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</si>
  <si>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</si>
  <si>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</si>
  <si>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</si>
  <si>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</si>
  <si>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</si>
  <si>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</si>
  <si>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</si>
  <si>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</si>
  <si>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</si>
  <si>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</si>
  <si>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</si>
  <si>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</si>
  <si>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</si>
  <si>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</si>
  <si>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</si>
  <si>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</si>
  <si>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</si>
  <si>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</si>
  <si>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</si>
  <si>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</si>
  <si>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</si>
  <si>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</si>
  <si>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</si>
  <si>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</si>
  <si>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</si>
  <si>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</si>
  <si>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</si>
  <si>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</si>
  <si>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</si>
  <si>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</si>
  <si>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</si>
  <si>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</si>
  <si>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</si>
  <si>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</si>
  <si>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</si>
  <si>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</si>
  <si>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</si>
  <si>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</si>
  <si>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</si>
  <si>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</si>
  <si>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</si>
  <si>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</si>
  <si>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</si>
  <si>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</si>
  <si>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</si>
  <si>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</si>
  <si>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</si>
  <si>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</si>
  <si>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</si>
  <si>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</si>
  <si>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</si>
  <si>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</si>
  <si>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</si>
  <si>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</si>
  <si>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</si>
  <si>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</si>
  <si>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</si>
  <si>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</si>
  <si>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</si>
  <si>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</si>
  <si>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</si>
  <si>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</si>
  <si>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</si>
  <si>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</si>
  <si>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</si>
  <si>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</si>
  <si>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</si>
  <si>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</si>
  <si>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</si>
  <si>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</si>
  <si>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</si>
  <si>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</si>
  <si>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</si>
  <si>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</si>
  <si>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</si>
  <si>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</si>
  <si>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</si>
  <si>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</si>
  <si>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</si>
  <si>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</si>
  <si>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</si>
  <si>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</si>
  <si>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</si>
  <si>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</si>
  <si>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</si>
  <si>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</si>
  <si>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</si>
  <si>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</si>
  <si>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</si>
  <si>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</si>
  <si>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</si>
  <si>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</si>
  <si>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</si>
  <si>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</si>
  <si>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</si>
  <si>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</si>
  <si>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</si>
  <si>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</si>
  <si>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</si>
  <si>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</si>
  <si>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</si>
  <si>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</si>
  <si>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</si>
  <si>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</si>
  <si>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</si>
  <si>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</si>
  <si>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</si>
  <si>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</si>
  <si>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</si>
  <si>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</si>
  <si>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</si>
  <si>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</si>
  <si>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</si>
  <si>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</si>
  <si>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</si>
  <si>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</si>
  <si>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</si>
  <si>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</si>
  <si>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</si>
  <si>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</si>
  <si>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</si>
  <si>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</si>
  <si>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</si>
  <si>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</si>
  <si>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</si>
  <si>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</si>
  <si>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</si>
  <si>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</si>
  <si>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</si>
  <si>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</si>
  <si>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</si>
  <si>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</si>
  <si>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</si>
  <si>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</si>
  <si>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</si>
  <si>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</si>
  <si>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</si>
  <si>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</si>
  <si>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</si>
  <si>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</si>
  <si>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</si>
  <si>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</si>
  <si>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</si>
  <si>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</si>
  <si>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</si>
  <si>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</si>
  <si>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</si>
  <si>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</si>
  <si>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</si>
  <si>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</si>
  <si>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</si>
  <si>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</si>
  <si>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</si>
  <si>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</si>
  <si>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</si>
  <si>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</si>
  <si>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</si>
  <si>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</si>
  <si>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</si>
  <si>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</si>
  <si>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</si>
  <si>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</si>
  <si>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</si>
  <si>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</si>
  <si>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</si>
  <si>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</si>
  <si>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</si>
  <si>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</si>
  <si>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</si>
  <si>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</si>
  <si>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</si>
  <si>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</si>
  <si>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</si>
  <si>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</si>
  <si>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</si>
  <si>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</si>
  <si>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</si>
  <si>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</si>
  <si>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</si>
  <si>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</si>
  <si>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</si>
  <si>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</si>
  <si>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</si>
  <si>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</si>
  <si>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</si>
  <si>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</si>
  <si>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</si>
  <si>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</si>
  <si>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</si>
  <si>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</si>
  <si>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</si>
  <si>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</si>
  <si>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</si>
  <si>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</si>
  <si>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</si>
  <si>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</si>
  <si>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</si>
  <si>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</si>
  <si>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</si>
  <si>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</si>
  <si>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</si>
  <si>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</si>
  <si>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</si>
  <si>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</si>
  <si>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</si>
  <si>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</si>
  <si>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</si>
  <si>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</si>
  <si>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</si>
  <si>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</si>
  <si>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</si>
  <si>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</si>
  <si>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</si>
  <si>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</si>
  <si>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</si>
  <si>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</si>
  <si>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</si>
  <si>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</si>
  <si>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</si>
  <si>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</si>
  <si>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</si>
  <si>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</si>
  <si>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</si>
  <si>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</si>
  <si>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</si>
  <si>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</si>
  <si>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</si>
  <si>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</si>
  <si>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</si>
  <si>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</si>
  <si>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</si>
  <si>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</si>
  <si>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</si>
  <si>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</si>
  <si>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</si>
  <si>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</si>
  <si>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</si>
  <si>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</si>
  <si>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</si>
  <si>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</si>
  <si>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</si>
  <si>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</si>
  <si>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</si>
  <si>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</si>
  <si>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</si>
  <si>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</si>
  <si>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</si>
  <si>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</si>
  <si>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</si>
  <si>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</si>
  <si>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</si>
  <si>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</si>
  <si>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</si>
  <si>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</si>
  <si>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</si>
  <si>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</si>
  <si>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</si>
  <si>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</si>
  <si>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</si>
  <si>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</si>
  <si>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</si>
  <si>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</si>
  <si>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</si>
  <si>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</si>
  <si>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</si>
  <si>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</si>
  <si>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</si>
  <si>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</si>
  <si>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</si>
  <si>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</si>
  <si>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</si>
  <si>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</si>
  <si>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</si>
  <si>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</si>
  <si>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</si>
  <si>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</si>
  <si>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</si>
  <si>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</si>
  <si>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</si>
  <si>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</si>
  <si>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</si>
  <si>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</si>
  <si>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</si>
  <si>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</si>
  <si>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</si>
  <si>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</si>
  <si>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</si>
  <si>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</si>
  <si>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</si>
  <si>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</si>
  <si>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</si>
  <si>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</si>
  <si>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</si>
  <si>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</si>
  <si>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</si>
  <si>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</si>
  <si>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</si>
  <si>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</si>
  <si>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</si>
  <si>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</si>
  <si>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</si>
  <si>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</si>
  <si>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</si>
  <si>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</si>
  <si>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</si>
  <si>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</si>
  <si>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</si>
  <si>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</si>
  <si>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</si>
  <si>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</si>
  <si>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</si>
  <si>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</si>
  <si>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</si>
  <si>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</si>
  <si>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</si>
  <si>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</si>
  <si>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</si>
  <si>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</si>
  <si>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</si>
  <si>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</si>
  <si>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</si>
  <si>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</si>
  <si>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</si>
  <si>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</si>
  <si>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</si>
  <si>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</si>
  <si>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</si>
  <si>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</si>
  <si>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</si>
  <si>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</si>
  <si>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</si>
  <si>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</si>
  <si>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</si>
  <si>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</si>
  <si>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</si>
  <si>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</si>
  <si>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</si>
  <si>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</si>
  <si>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</si>
  <si>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</si>
  <si>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</si>
  <si>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</si>
  <si>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</si>
  <si>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</si>
  <si>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</si>
  <si>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</si>
  <si>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</si>
  <si>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</si>
  <si>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</si>
  <si>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</si>
  <si>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</si>
  <si>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</si>
  <si>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</si>
  <si>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</si>
  <si>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</si>
  <si>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</si>
  <si>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</si>
  <si>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</si>
  <si>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</si>
  <si>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</si>
  <si>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</si>
  <si>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</si>
  <si>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</si>
  <si>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</si>
  <si>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</si>
  <si>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</si>
  <si>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</si>
  <si>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</si>
  <si>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</si>
  <si>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</si>
  <si>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</si>
  <si>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</si>
  <si>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</si>
  <si>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</si>
  <si>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</si>
  <si>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</si>
  <si>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</si>
  <si>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</si>
  <si>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</si>
  <si>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</si>
  <si>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</si>
  <si>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</si>
  <si>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</si>
  <si>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</si>
  <si>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</si>
  <si>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</si>
  <si>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</si>
  <si>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</si>
  <si>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</si>
  <si>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</si>
  <si>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</si>
  <si>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</si>
  <si>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</si>
  <si>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</si>
  <si>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</si>
  <si>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</si>
  <si>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</si>
  <si>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</si>
  <si>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</si>
  <si>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</si>
  <si>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</si>
  <si>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</si>
  <si>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</si>
  <si>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</si>
  <si>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</si>
  <si>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</si>
  <si>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</si>
  <si>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</si>
  <si>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</si>
  <si>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</si>
  <si>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</si>
  <si>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</si>
  <si>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</si>
  <si>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</si>
  <si>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</si>
  <si>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</si>
  <si>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</si>
  <si>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</si>
  <si>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</si>
  <si>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</si>
  <si>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</si>
  <si>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</si>
  <si>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</si>
  <si>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</si>
  <si>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</si>
  <si>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</si>
  <si>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</si>
  <si>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</si>
  <si>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</si>
  <si>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</si>
  <si>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</si>
  <si>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</si>
  <si>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</si>
  <si>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</si>
  <si>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</si>
  <si>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</si>
  <si>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</si>
  <si>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</si>
  <si>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</si>
  <si>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</si>
  <si>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</si>
  <si>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</si>
  <si>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</si>
  <si>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</si>
  <si>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</si>
  <si>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</si>
  <si>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</si>
  <si>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</si>
  <si>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</si>
  <si>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</si>
  <si>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</si>
  <si>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</si>
  <si>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</si>
  <si>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</si>
  <si>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</si>
  <si>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</si>
  <si>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</si>
  <si>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</si>
  <si>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</si>
  <si>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</si>
  <si>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</si>
  <si>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</si>
  <si>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</si>
  <si>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</si>
  <si>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</si>
  <si>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</si>
  <si>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</si>
  <si>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</si>
  <si>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</si>
  <si>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</si>
  <si>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</si>
  <si>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</si>
  <si>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</si>
  <si>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</si>
  <si>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</si>
  <si>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</si>
  <si>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</si>
  <si>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</si>
  <si>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</si>
  <si>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</si>
  <si>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</si>
  <si>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</si>
  <si>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</si>
  <si>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</si>
  <si>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</si>
  <si>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</si>
  <si>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</si>
  <si>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</si>
  <si>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</si>
  <si>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</si>
  <si>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</si>
  <si>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</si>
  <si>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</si>
  <si>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</si>
  <si>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</si>
  <si>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</si>
  <si>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</si>
  <si>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</si>
  <si>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</si>
  <si>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</si>
  <si>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</si>
  <si>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</si>
  <si>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</si>
  <si>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</si>
  <si>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</si>
  <si>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</si>
  <si>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</si>
  <si>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</si>
  <si>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</si>
  <si>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</si>
  <si>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</si>
  <si>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</si>
  <si>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</si>
  <si>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</si>
  <si>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</si>
  <si>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</si>
  <si>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</si>
  <si>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</si>
  <si>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</si>
  <si>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</si>
  <si>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</si>
  <si>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</si>
  <si>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</si>
  <si>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</si>
  <si>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</si>
  <si>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</si>
  <si>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</si>
  <si>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</si>
  <si>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</si>
  <si>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</si>
  <si>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</si>
  <si>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</si>
  <si>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</si>
  <si>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</si>
  <si>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</si>
  <si>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</si>
  <si>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</si>
  <si>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</si>
  <si>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</si>
  <si>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</si>
  <si>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</si>
  <si>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</si>
  <si>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</si>
  <si>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</si>
  <si>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</si>
  <si>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</si>
  <si>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</si>
  <si>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</si>
  <si>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</si>
  <si>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</si>
  <si>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</si>
  <si>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</si>
  <si>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</si>
  <si>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</si>
  <si>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</si>
  <si>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</si>
  <si>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</si>
  <si>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</si>
  <si>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</si>
  <si>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</si>
  <si>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</si>
  <si>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</si>
  <si>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</si>
  <si>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</si>
  <si>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</si>
  <si>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</si>
  <si>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</si>
  <si>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</si>
  <si>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</si>
  <si>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</si>
  <si>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</si>
  <si>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</si>
  <si>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</si>
  <si>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</si>
  <si>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</si>
  <si>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</si>
  <si>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</si>
  <si>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</si>
  <si>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</si>
  <si>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</si>
  <si>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</si>
  <si>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</si>
  <si>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</si>
  <si>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</si>
  <si>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</si>
  <si>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</si>
  <si>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</si>
  <si>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</si>
  <si>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</si>
  <si>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</si>
  <si>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</si>
  <si>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</si>
  <si>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</si>
  <si>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</si>
  <si>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</si>
  <si>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</si>
  <si>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</si>
  <si>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</si>
  <si>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</si>
  <si>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</si>
  <si>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</si>
  <si>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</si>
  <si>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</si>
  <si>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</si>
  <si>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</si>
  <si>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</si>
  <si>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</si>
  <si>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</si>
  <si>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</si>
  <si>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</si>
  <si>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</si>
  <si>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</si>
  <si>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</si>
  <si>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</si>
  <si>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</si>
  <si>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</si>
  <si>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</si>
  <si>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</si>
  <si>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</si>
  <si>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</si>
  <si>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</si>
  <si>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</si>
  <si>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</si>
  <si>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</si>
  <si>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</si>
  <si>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</si>
  <si>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</si>
  <si>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</si>
  <si>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</si>
  <si>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</si>
  <si>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</si>
  <si>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</si>
  <si>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</si>
  <si>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</si>
  <si>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</si>
  <si>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</si>
  <si>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</si>
  <si>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</si>
  <si>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</si>
  <si>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</si>
  <si>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</si>
  <si>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</si>
  <si>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</si>
  <si>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</si>
  <si>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</si>
  <si>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</si>
  <si>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</si>
  <si>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</si>
  <si>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</si>
  <si>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</si>
  <si>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</si>
  <si>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</si>
  <si>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</si>
  <si>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</si>
  <si>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</si>
  <si>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</si>
  <si>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</si>
  <si>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</si>
  <si>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</si>
  <si>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</si>
  <si>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</si>
  <si>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</si>
  <si>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</si>
  <si>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</si>
  <si>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</si>
  <si>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</si>
  <si>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</si>
  <si>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</si>
  <si>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</si>
  <si>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</si>
  <si>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</si>
  <si>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</si>
  <si>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</si>
  <si>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</si>
  <si>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</si>
  <si>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</si>
  <si>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</si>
  <si>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</si>
  <si>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</si>
  <si>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</si>
  <si>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</si>
  <si>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</si>
  <si>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</si>
  <si>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</si>
  <si>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</si>
  <si>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</si>
  <si>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</si>
  <si>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</si>
  <si>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</si>
  <si>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</si>
  <si>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</si>
  <si>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</si>
  <si>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</si>
  <si>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</si>
  <si>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</si>
  <si>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</si>
  <si>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</si>
  <si>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</si>
  <si>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</si>
  <si>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</si>
  <si>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</si>
  <si>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</si>
  <si>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</si>
  <si>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</si>
  <si>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</si>
  <si>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</si>
  <si>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</si>
  <si>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</si>
  <si>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</si>
  <si>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</si>
  <si>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</si>
  <si>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</si>
  <si>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</si>
  <si>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</si>
  <si>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</si>
  <si>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</si>
  <si>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</si>
  <si>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</si>
  <si>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</si>
  <si>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</si>
  <si>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</si>
  <si>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</si>
  <si>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</si>
  <si>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</si>
  <si>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</si>
  <si>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</si>
  <si>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</si>
  <si>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</si>
  <si>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</si>
  <si>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</si>
  <si>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</si>
  <si>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</si>
  <si>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</si>
  <si>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</si>
  <si>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</si>
  <si>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</si>
  <si>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</si>
  <si>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</si>
  <si>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</si>
  <si>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</si>
  <si>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</si>
  <si>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</si>
  <si>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</si>
  <si>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</si>
  <si>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</si>
  <si>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</si>
  <si>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</si>
  <si>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</si>
  <si>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</si>
  <si>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</si>
  <si>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</si>
  <si>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</si>
  <si>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</si>
  <si>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</si>
  <si>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</si>
  <si>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</si>
  <si>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</si>
  <si>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</si>
  <si>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</si>
  <si>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</si>
  <si>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</si>
  <si>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</si>
  <si>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</si>
  <si>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</si>
  <si>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</si>
  <si>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</si>
  <si>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</si>
  <si>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</si>
  <si>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</si>
  <si>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</si>
  <si>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</si>
  <si>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</si>
  <si>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</si>
  <si>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</si>
  <si>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</si>
  <si>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</si>
  <si>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</si>
  <si>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</si>
  <si>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</si>
  <si>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</si>
  <si>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</si>
  <si>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</si>
  <si>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</si>
  <si>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</si>
  <si>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</si>
  <si>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</si>
  <si>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</si>
  <si>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</si>
  <si>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</si>
  <si>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</si>
  <si>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</si>
  <si>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</si>
  <si>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</si>
  <si>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</si>
  <si>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</si>
  <si>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</si>
  <si>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</si>
  <si>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</si>
  <si>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</si>
  <si>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</si>
  <si>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</si>
  <si>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</si>
  <si>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</si>
  <si>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</si>
  <si>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</si>
  <si>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</si>
  <si>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</si>
  <si>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</si>
  <si>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</si>
  <si>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</si>
  <si>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</si>
  <si>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</si>
  <si>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</si>
  <si>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</si>
  <si>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</si>
  <si>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</si>
  <si>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</si>
  <si>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</si>
  <si>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</si>
  <si>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</si>
  <si>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</si>
  <si>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</si>
  <si>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</si>
  <si>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</si>
  <si>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</si>
  <si>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</si>
  <si>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</si>
  <si>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</si>
  <si>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</si>
  <si>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</si>
  <si>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</si>
  <si>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</si>
  <si>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</si>
  <si>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</si>
  <si>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</si>
  <si>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</si>
  <si>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</si>
  <si>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</si>
  <si>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</si>
  <si>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</si>
  <si>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</si>
  <si>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</si>
  <si>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</si>
  <si>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</si>
  <si>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</si>
  <si>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</si>
  <si>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</si>
  <si>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</si>
  <si>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</si>
  <si>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</si>
  <si>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</si>
  <si>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</si>
  <si>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</si>
  <si>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</si>
  <si>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</si>
  <si>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</si>
  <si>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</si>
  <si>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</si>
  <si>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</si>
  <si>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</si>
  <si>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</si>
  <si>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</si>
  <si>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</si>
  <si>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</si>
  <si>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</si>
  <si>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</si>
  <si>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</si>
  <si>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</si>
  <si>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</si>
  <si>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</si>
  <si>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</si>
  <si>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</si>
  <si>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</si>
  <si>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</si>
  <si>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</si>
  <si>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</si>
  <si>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</si>
  <si>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</si>
  <si>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</si>
  <si>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</si>
  <si>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</si>
  <si>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</si>
  <si>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</si>
  <si>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</si>
  <si>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</si>
  <si>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</si>
  <si>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</si>
  <si>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</si>
  <si>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</si>
  <si>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</si>
  <si>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</si>
  <si>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</si>
  <si>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</si>
  <si>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</si>
  <si>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</si>
  <si>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</si>
  <si>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</si>
  <si>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</si>
  <si>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</si>
  <si>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</si>
  <si>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</si>
  <si>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</si>
  <si>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</si>
  <si>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</si>
  <si>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</si>
  <si>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</si>
  <si>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</si>
  <si>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</si>
  <si>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</si>
  <si>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</si>
  <si>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</si>
  <si>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</si>
  <si>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</si>
  <si>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</si>
  <si>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</si>
  <si>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</si>
  <si>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</si>
  <si>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</si>
  <si>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</si>
  <si>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</si>
  <si>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</si>
  <si>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</si>
  <si>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</si>
  <si>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</si>
  <si>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</si>
  <si>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</si>
  <si>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</si>
  <si>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</si>
  <si>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</si>
  <si>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</si>
  <si>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</si>
  <si>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</si>
  <si>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</si>
  <si>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</si>
  <si>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</si>
  <si>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</si>
  <si>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</si>
  <si>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</si>
  <si>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</si>
  <si>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</si>
  <si>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</si>
  <si>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</si>
  <si>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</si>
  <si>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</si>
  <si>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</si>
  <si>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</si>
  <si>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</si>
  <si>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</si>
  <si>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</si>
  <si>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</si>
  <si>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</si>
  <si>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</si>
  <si>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</si>
  <si>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</si>
  <si>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</si>
  <si>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</si>
  <si>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</si>
  <si>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</si>
  <si>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</si>
  <si>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</si>
  <si>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</si>
  <si>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</si>
  <si>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</si>
  <si>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</si>
  <si>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</si>
  <si>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</si>
  <si>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</si>
  <si>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</si>
  <si>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</si>
  <si>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</si>
  <si>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</si>
  <si>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</si>
  <si>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</si>
  <si>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</si>
  <si>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</si>
  <si>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</si>
  <si>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</si>
  <si>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</si>
  <si>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</si>
  <si>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</si>
  <si>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</si>
  <si>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</si>
  <si>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</si>
  <si>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</si>
  <si>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</si>
  <si>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</si>
  <si>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</si>
  <si>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</si>
  <si>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</si>
  <si>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</si>
  <si>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</si>
  <si>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</si>
  <si>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</si>
  <si>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</si>
  <si>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</si>
  <si>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</si>
  <si>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</si>
  <si>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</si>
  <si>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</si>
  <si>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</si>
  <si>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</si>
  <si>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</si>
  <si>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</si>
  <si>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</si>
  <si>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</si>
  <si>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</si>
  <si>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</si>
  <si>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</si>
  <si>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</si>
  <si>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</si>
  <si>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</si>
  <si>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</si>
  <si>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</si>
  <si>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</si>
  <si>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</si>
  <si>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</si>
  <si>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</si>
  <si>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</si>
  <si>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</si>
  <si>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</si>
  <si>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</si>
  <si>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</si>
  <si>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</si>
  <si>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</si>
  <si>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</si>
  <si>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</si>
  <si>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</si>
  <si>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</si>
  <si>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</si>
  <si>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</si>
  <si>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</si>
  <si>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</si>
  <si>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</si>
  <si>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</si>
  <si>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</si>
  <si>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</si>
  <si>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</si>
  <si>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</si>
  <si>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</si>
  <si>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</si>
  <si>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</si>
  <si>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</si>
  <si>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</si>
  <si>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</si>
  <si>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</si>
  <si>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</si>
  <si>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</si>
  <si>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</si>
  <si>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</si>
  <si>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</si>
  <si>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</si>
  <si>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</si>
  <si>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</si>
  <si>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</si>
  <si>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</si>
  <si>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</si>
  <si>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</si>
  <si>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</si>
  <si>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</si>
  <si>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</si>
  <si>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</si>
  <si>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</si>
  <si>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</si>
  <si>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</si>
  <si>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</si>
  <si>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</si>
  <si>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</si>
  <si>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</si>
  <si>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</si>
  <si>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</si>
  <si>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</si>
  <si>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</si>
  <si>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</si>
  <si>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</si>
  <si>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</si>
  <si>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</si>
  <si>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</si>
  <si>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</si>
  <si>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</si>
  <si>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</si>
  <si>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</si>
  <si>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</si>
  <si>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</si>
  <si>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</si>
  <si>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</si>
  <si>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</si>
  <si>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</si>
  <si>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</si>
  <si>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</si>
  <si>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</si>
  <si>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</si>
  <si>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</si>
  <si>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</si>
  <si>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</si>
  <si>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</si>
  <si>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</si>
  <si>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</si>
  <si>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</si>
  <si>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</si>
  <si>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</si>
  <si>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</si>
  <si>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</si>
  <si>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</si>
  <si>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</si>
  <si>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</si>
  <si>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</si>
  <si>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</si>
  <si>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</si>
  <si>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</si>
  <si>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</si>
  <si>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</si>
  <si>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</si>
  <si>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</si>
  <si>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</si>
  <si>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</si>
  <si>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</si>
  <si>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</si>
  <si>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</si>
  <si>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</si>
  <si>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</si>
  <si>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</si>
  <si>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</si>
  <si>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</si>
  <si>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</si>
  <si>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</si>
  <si>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</si>
  <si>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</si>
  <si>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</si>
  <si>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</si>
  <si>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</si>
  <si>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</si>
  <si>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</si>
  <si>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</si>
  <si>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</si>
  <si>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</si>
  <si>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</si>
  <si>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</si>
  <si>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</si>
  <si>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</si>
  <si>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</si>
  <si>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</si>
  <si>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</si>
  <si>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</si>
  <si>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</si>
  <si>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</si>
  <si>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</si>
  <si>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</si>
  <si>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</si>
  <si>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</si>
  <si>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</si>
  <si>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</si>
  <si>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</si>
  <si>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</si>
  <si>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</si>
  <si>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</si>
  <si>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</si>
  <si>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</si>
  <si>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</si>
  <si>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</si>
  <si>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</si>
  <si>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</si>
  <si>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</si>
  <si>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</si>
  <si>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</si>
  <si>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</si>
  <si>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</si>
  <si>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</si>
  <si>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</si>
  <si>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</si>
  <si>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</si>
  <si>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</si>
  <si>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</si>
  <si>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</si>
  <si>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</si>
  <si>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</si>
  <si>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</si>
  <si>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</si>
  <si>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</si>
  <si>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</si>
  <si>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</si>
  <si>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</si>
  <si>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</si>
  <si>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</si>
  <si>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</si>
  <si>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</si>
  <si>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</si>
  <si>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</si>
  <si>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</si>
  <si>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</si>
  <si>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</si>
  <si>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</si>
  <si>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</si>
  <si>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</si>
  <si>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</si>
  <si>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</si>
  <si>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</si>
  <si>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</si>
  <si>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</si>
  <si>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</si>
  <si>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</si>
  <si>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</si>
  <si>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</si>
  <si>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</si>
  <si>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</si>
  <si>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</si>
  <si>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</si>
  <si>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</si>
  <si>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</si>
  <si>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</si>
  <si>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</si>
  <si>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</si>
  <si>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</si>
  <si>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</si>
  <si>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</si>
  <si>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</si>
  <si>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</si>
  <si>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</si>
  <si>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</si>
  <si>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</si>
  <si>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</si>
  <si>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</si>
  <si>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</si>
  <si>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</si>
  <si>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</si>
  <si>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</si>
  <si>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</si>
  <si>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</si>
  <si>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</si>
  <si>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</si>
  <si>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</si>
  <si>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</si>
  <si>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</si>
  <si>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</si>
  <si>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</si>
  <si>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</si>
  <si>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</si>
  <si>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</si>
  <si>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</si>
  <si>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</si>
  <si>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</si>
  <si>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</si>
  <si>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</si>
  <si>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</si>
  <si>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</si>
  <si>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</si>
  <si>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</si>
  <si>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</si>
  <si>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</si>
  <si>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</si>
  <si>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</si>
  <si>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</si>
  <si>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</si>
  <si>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</si>
  <si>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</si>
  <si>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</si>
  <si>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</si>
  <si>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</si>
  <si>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</si>
  <si>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</si>
  <si>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</si>
  <si>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</si>
  <si>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</si>
  <si>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</si>
  <si>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</si>
  <si>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</si>
  <si>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</si>
  <si>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</si>
  <si>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</si>
  <si>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</si>
  <si>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</si>
  <si>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</si>
  <si>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</si>
  <si>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</si>
  <si>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</si>
  <si>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</si>
  <si>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</si>
  <si>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</si>
  <si>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</si>
  <si>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</si>
  <si>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</si>
  <si>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</si>
  <si>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</si>
  <si>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</si>
  <si>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</si>
  <si>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</si>
  <si>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</si>
  <si>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</si>
  <si>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</si>
  <si>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</si>
  <si>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</si>
  <si>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</si>
  <si>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</si>
  <si>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</si>
  <si>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</si>
  <si>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</si>
  <si>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</si>
  <si>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</si>
  <si>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</si>
  <si>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</si>
  <si>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</si>
  <si>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</si>
  <si>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</si>
  <si>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</si>
  <si>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</si>
  <si>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</si>
  <si>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</si>
  <si>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</si>
  <si>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</si>
  <si>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</si>
  <si>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</si>
  <si>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</si>
  <si>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</si>
  <si>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</si>
  <si>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</si>
  <si>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</si>
  <si>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</si>
  <si>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</si>
  <si>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</si>
  <si>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</si>
  <si>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</si>
  <si>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</si>
  <si>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</si>
  <si>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</si>
  <si>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</si>
  <si>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</si>
  <si>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</si>
  <si>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</si>
  <si>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</si>
  <si>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</si>
  <si>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</si>
  <si>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</si>
  <si>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</si>
  <si>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</si>
  <si>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</si>
  <si>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</si>
  <si>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</si>
  <si>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</si>
  <si>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</si>
  <si>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</si>
  <si>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</si>
  <si>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</si>
  <si>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</si>
  <si>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</si>
  <si>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</si>
  <si>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</si>
  <si>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</si>
  <si>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</si>
  <si>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</si>
  <si>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</si>
  <si>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</si>
  <si>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</si>
  <si>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</si>
  <si>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</si>
  <si>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</si>
  <si>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</si>
  <si>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</si>
  <si>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</si>
  <si>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</si>
  <si>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</si>
  <si>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</si>
  <si>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</si>
  <si>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</si>
  <si>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</si>
  <si>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</si>
  <si>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</si>
  <si>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</si>
  <si>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</si>
  <si>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</si>
  <si>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</si>
  <si>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</si>
  <si>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</si>
  <si>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</si>
  <si>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</si>
  <si>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</si>
  <si>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</si>
  <si>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</si>
  <si>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</si>
  <si>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</si>
  <si>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</si>
  <si>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</si>
  <si>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</si>
  <si>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</si>
  <si>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</si>
  <si>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</si>
  <si>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</si>
  <si>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</si>
  <si>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</si>
  <si>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</si>
  <si>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</si>
  <si>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</si>
  <si>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</si>
  <si>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</si>
  <si>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</si>
  <si>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</si>
  <si>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</si>
  <si>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</si>
  <si>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</si>
  <si>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</si>
  <si>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</si>
  <si>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</si>
  <si>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</si>
  <si>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</si>
  <si>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</si>
  <si>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</si>
  <si>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</si>
  <si>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</si>
  <si>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</si>
  <si>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</si>
  <si>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</si>
  <si>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</si>
  <si>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</si>
  <si>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</si>
  <si>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</si>
  <si>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</si>
  <si>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</si>
  <si>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</si>
  <si>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</si>
  <si>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</si>
  <si>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</si>
  <si>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</si>
  <si>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</si>
  <si>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</si>
  <si>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</si>
  <si>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</si>
  <si>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</si>
  <si>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</si>
  <si>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</si>
  <si>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</si>
  <si>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</si>
  <si>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</si>
  <si>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</si>
  <si>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</si>
  <si>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</si>
  <si>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</si>
  <si>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</si>
  <si>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</si>
  <si>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</si>
  <si>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</si>
  <si>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</si>
  <si>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</si>
  <si>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</si>
  <si>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</si>
  <si>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</si>
  <si>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</si>
  <si>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</si>
  <si>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</si>
  <si>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</si>
  <si>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</si>
  <si>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</si>
  <si>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</si>
  <si>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</si>
  <si>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</si>
  <si>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</si>
  <si>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</si>
  <si>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</si>
  <si>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</si>
  <si>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</si>
  <si>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</si>
  <si>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</si>
  <si>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</si>
  <si>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</si>
  <si>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</si>
  <si>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</si>
  <si>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</si>
  <si>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</si>
  <si>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</si>
  <si>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</si>
  <si>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</si>
  <si>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</si>
  <si>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</si>
  <si>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</si>
  <si>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</si>
  <si>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</si>
  <si>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</si>
  <si>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</si>
  <si>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</si>
  <si>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</si>
  <si>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</si>
  <si>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</si>
  <si>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</si>
  <si>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</si>
  <si>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</si>
  <si>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</si>
  <si>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</si>
  <si>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</si>
  <si>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</si>
  <si>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</si>
  <si>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</si>
  <si>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</si>
  <si>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</si>
  <si>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</si>
  <si>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</si>
  <si>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</si>
  <si>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</si>
  <si>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</si>
  <si>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</si>
  <si>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</si>
  <si>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</si>
  <si>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</si>
  <si>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</si>
  <si>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</si>
  <si>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</si>
  <si>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</si>
  <si>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</si>
  <si>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</si>
  <si>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</si>
  <si>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</si>
  <si>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</si>
  <si>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</si>
  <si>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</si>
  <si>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</si>
  <si>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</si>
  <si>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</si>
  <si>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</si>
  <si>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</si>
  <si>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</si>
  <si>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</si>
  <si>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</si>
  <si>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</si>
  <si>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</si>
  <si>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</si>
  <si>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</si>
  <si>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</si>
  <si>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</si>
  <si>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</si>
  <si>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</si>
  <si>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</si>
  <si>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</si>
  <si>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</si>
  <si>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</si>
  <si>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</si>
  <si>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</si>
  <si>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</si>
  <si>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</si>
  <si>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</si>
  <si>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</si>
  <si>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</si>
  <si>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</si>
  <si>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</si>
  <si>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</si>
  <si>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</si>
  <si>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</si>
  <si>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</si>
  <si>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</si>
  <si>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</si>
  <si>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</si>
  <si>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</si>
  <si>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</si>
  <si>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</si>
  <si>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</si>
  <si>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</si>
  <si>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</si>
  <si>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</si>
  <si>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</si>
  <si>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</si>
  <si>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</si>
  <si>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</si>
  <si>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</si>
  <si>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</si>
  <si>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</si>
  <si>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</si>
  <si>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</si>
  <si>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</si>
  <si>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</si>
  <si>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</si>
  <si>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</si>
  <si>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</si>
  <si>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</si>
  <si>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</si>
  <si>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</si>
  <si>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</si>
  <si>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</si>
  <si>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</si>
  <si>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</si>
  <si>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</si>
  <si>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</si>
  <si>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</si>
  <si>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</si>
  <si>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</si>
  <si>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</si>
  <si>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</si>
  <si>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</si>
  <si>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</si>
  <si>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</si>
  <si>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</si>
  <si>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</si>
  <si>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</si>
  <si>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</si>
  <si>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</si>
  <si>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</si>
  <si>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</si>
  <si>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</si>
  <si>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</si>
  <si>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</si>
  <si>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</si>
  <si>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</si>
  <si>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</si>
  <si>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</si>
  <si>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</si>
  <si>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</si>
  <si>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</si>
  <si>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</si>
  <si>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</si>
  <si>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</si>
  <si>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</si>
  <si>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</si>
  <si>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</si>
  <si>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</si>
  <si>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</si>
  <si>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</si>
  <si>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</si>
  <si>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</si>
  <si>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</si>
  <si>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</si>
  <si>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</si>
  <si>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</si>
  <si>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</si>
  <si>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</si>
  <si>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</si>
  <si>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</si>
  <si>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</si>
  <si>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</si>
  <si>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</si>
  <si>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</si>
  <si>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</si>
  <si>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</si>
  <si>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</si>
  <si>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</si>
  <si>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</si>
  <si>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</si>
  <si>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</si>
  <si>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</si>
  <si>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</si>
  <si>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</si>
  <si>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</si>
  <si>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</si>
  <si>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</si>
  <si>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</si>
  <si>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</si>
  <si>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</si>
  <si>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</si>
  <si>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</si>
  <si>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</si>
  <si>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</si>
  <si>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</si>
  <si>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</si>
  <si>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</si>
  <si>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</si>
  <si>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</si>
  <si>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</si>
  <si>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</si>
  <si>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</si>
  <si>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</si>
  <si>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</si>
  <si>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</si>
  <si>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</si>
  <si>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</si>
  <si>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</si>
  <si>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</si>
  <si>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</si>
  <si>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</si>
  <si>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</si>
  <si>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</si>
  <si>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</si>
  <si>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</si>
  <si>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</si>
  <si>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</si>
  <si>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</si>
  <si>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</si>
  <si>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</si>
  <si>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</si>
  <si>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</si>
  <si>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</si>
  <si>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</si>
  <si>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</si>
  <si>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</si>
  <si>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</si>
  <si>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</si>
  <si>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</si>
  <si>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</si>
  <si>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</si>
  <si>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</si>
  <si>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</si>
  <si>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</si>
  <si>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</si>
  <si>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</si>
  <si>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</si>
  <si>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</si>
  <si>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</si>
  <si>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</si>
  <si>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</si>
  <si>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</si>
  <si>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</si>
  <si>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</si>
  <si>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</si>
  <si>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</si>
  <si>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</si>
  <si>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</si>
  <si>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</si>
  <si>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</si>
  <si>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</si>
  <si>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</si>
  <si>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</si>
  <si>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</si>
  <si>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</si>
  <si>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</si>
  <si>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</si>
  <si>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</si>
  <si>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</si>
  <si>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</si>
  <si>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</si>
  <si>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</si>
  <si>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</si>
  <si>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</si>
  <si>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</si>
  <si>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</si>
  <si>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</si>
  <si>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</si>
  <si>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</si>
  <si>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</si>
  <si>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</si>
  <si>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</si>
  <si>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</si>
  <si>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</si>
  <si>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</si>
  <si>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</si>
  <si>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</si>
  <si>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</si>
  <si>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</si>
  <si>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</si>
  <si>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</si>
  <si>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</si>
  <si>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</si>
  <si>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</si>
  <si>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</si>
  <si>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</si>
  <si>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</si>
  <si>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</si>
  <si>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</si>
  <si>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</si>
  <si>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</si>
  <si>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</si>
  <si>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</si>
  <si>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</si>
  <si>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</si>
  <si>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</si>
  <si>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</si>
  <si>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</si>
  <si>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</si>
  <si>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</si>
  <si>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</si>
  <si>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</si>
  <si>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</si>
  <si>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</si>
  <si>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</si>
  <si>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</si>
  <si>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</si>
  <si>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</si>
  <si>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</si>
  <si>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</si>
  <si>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</si>
  <si>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</si>
  <si>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</si>
  <si>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</si>
  <si>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</si>
  <si>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</si>
  <si>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</si>
  <si>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</si>
  <si>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</si>
  <si>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</si>
  <si>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</si>
  <si>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</si>
  <si>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</si>
  <si>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</si>
  <si>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</si>
  <si>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</si>
  <si>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</si>
  <si>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</si>
  <si>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</si>
  <si>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</si>
  <si>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</si>
  <si>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</si>
  <si>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</si>
  <si>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</si>
  <si>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</si>
  <si>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</si>
  <si>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</si>
  <si>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</si>
  <si>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</si>
  <si>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</si>
  <si>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</si>
  <si>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</si>
  <si>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</si>
  <si>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</si>
  <si>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</si>
  <si>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</si>
  <si>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</si>
  <si>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</si>
  <si>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</si>
  <si>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</si>
  <si>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</si>
  <si>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</si>
  <si>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</si>
  <si>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</si>
  <si>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</si>
  <si>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</si>
  <si>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</si>
  <si>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</si>
  <si>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</si>
  <si>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</si>
  <si>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</si>
  <si>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</si>
  <si>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</si>
  <si>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</si>
  <si>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</si>
  <si>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</si>
  <si>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</si>
  <si>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</si>
  <si>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</si>
  <si>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</si>
  <si>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</si>
  <si>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</si>
  <si>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</si>
  <si>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</si>
  <si>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</si>
  <si>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</si>
  <si>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</si>
  <si>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</si>
  <si>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</si>
  <si>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</si>
  <si>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</si>
  <si>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</si>
  <si>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</si>
  <si>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</si>
  <si>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</si>
  <si>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</si>
  <si>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</si>
  <si>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</si>
  <si>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</si>
  <si>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</si>
  <si>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</si>
  <si>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</si>
  <si>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</si>
  <si>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</si>
  <si>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</si>
  <si>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</si>
  <si>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</si>
  <si>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</si>
  <si>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</si>
  <si>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</si>
  <si>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</si>
  <si>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</si>
  <si>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</si>
  <si>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</si>
  <si>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</si>
  <si>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</si>
  <si>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</si>
  <si>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</si>
  <si>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</si>
  <si>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</si>
  <si>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</si>
  <si>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</si>
  <si>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</si>
  <si>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</si>
  <si>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</si>
  <si>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</si>
  <si>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</si>
  <si>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</si>
  <si>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</si>
  <si>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</si>
  <si>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</si>
  <si>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</si>
  <si>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</si>
  <si>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</si>
  <si>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</si>
  <si>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</si>
  <si>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</si>
  <si>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</si>
  <si>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</si>
  <si>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</si>
  <si>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</si>
  <si>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</si>
  <si>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</si>
  <si>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</si>
  <si>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</si>
  <si>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</si>
  <si>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</si>
  <si>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</si>
  <si>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</si>
  <si>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</si>
  <si>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</si>
  <si>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</si>
  <si>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</si>
  <si>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</si>
  <si>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</si>
  <si>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</si>
  <si>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</si>
  <si>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</si>
  <si>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</si>
  <si>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</si>
  <si>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</si>
  <si>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</si>
  <si>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</si>
  <si>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</si>
  <si>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</si>
  <si>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</si>
  <si>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</si>
  <si>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</si>
  <si>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</si>
  <si>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</si>
  <si>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</si>
  <si>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</si>
  <si>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</si>
  <si>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</si>
  <si>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</si>
  <si>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</si>
  <si>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</si>
  <si>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</si>
  <si>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</si>
  <si>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</si>
  <si>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</si>
  <si>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</si>
  <si>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</si>
  <si>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</si>
  <si>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</si>
  <si>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</si>
  <si>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</si>
  <si>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</si>
  <si>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</si>
  <si>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</si>
  <si>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</si>
  <si>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</si>
  <si>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</si>
  <si>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</si>
  <si>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</si>
  <si>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</si>
  <si>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</si>
  <si>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</si>
  <si>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</si>
  <si>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</si>
  <si>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</si>
  <si>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</si>
  <si>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</si>
  <si>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</si>
  <si>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</si>
  <si>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</si>
  <si>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</si>
  <si>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</si>
  <si>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</si>
  <si>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</si>
  <si>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</si>
  <si>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</si>
  <si>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</si>
  <si>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</si>
  <si>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</si>
  <si>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</si>
  <si>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</si>
  <si>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</si>
  <si>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</si>
  <si>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</si>
  <si>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</si>
  <si>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</si>
  <si>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</si>
  <si>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</si>
  <si>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</si>
  <si>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</si>
  <si>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</si>
  <si>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</si>
  <si>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</si>
  <si>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</si>
  <si>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</si>
  <si>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</si>
  <si>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</si>
  <si>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</si>
  <si>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</si>
  <si>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</si>
  <si>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</si>
  <si>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</si>
  <si>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</si>
  <si>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</si>
  <si>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</si>
  <si>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</si>
  <si>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</si>
  <si>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</si>
  <si>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</si>
  <si>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</si>
  <si>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</si>
  <si>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</si>
  <si>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</si>
  <si>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</si>
  <si>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</si>
  <si>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</si>
  <si>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</si>
  <si>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</si>
  <si>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</si>
  <si>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</si>
  <si>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</si>
  <si>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</si>
  <si>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</si>
  <si>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</si>
  <si>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</si>
  <si>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</si>
  <si>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</si>
  <si>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</si>
  <si>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</si>
  <si>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</si>
  <si>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</si>
  <si>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</si>
  <si>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</si>
  <si>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</si>
  <si>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</si>
  <si>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</si>
  <si>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</si>
  <si>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</si>
  <si>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</si>
  <si>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</si>
  <si>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</si>
  <si>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</si>
  <si>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</si>
  <si>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</si>
  <si>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</si>
  <si>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</si>
  <si>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</si>
  <si>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</si>
  <si>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</si>
  <si>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</si>
  <si>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</si>
  <si>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</si>
  <si>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</si>
  <si>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</si>
  <si>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</si>
  <si>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</si>
  <si>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</si>
  <si>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</si>
  <si>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</si>
  <si>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</si>
  <si>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</si>
  <si>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</si>
  <si>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</si>
  <si>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</si>
  <si>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</si>
  <si>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</si>
  <si>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</si>
  <si>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</si>
  <si>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</si>
  <si>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</si>
  <si>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</si>
  <si>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</si>
  <si>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</si>
  <si>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</si>
  <si>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</si>
  <si>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</si>
  <si>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</si>
  <si>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</si>
  <si>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</si>
  <si>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</si>
  <si>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</si>
  <si>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</si>
  <si>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</si>
  <si>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</si>
  <si>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</si>
  <si>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</si>
  <si>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</si>
  <si>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</si>
  <si>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</si>
  <si>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</si>
  <si>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</si>
  <si>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</si>
  <si>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</si>
  <si>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</si>
  <si>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</si>
  <si>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</si>
  <si>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</si>
  <si>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</si>
  <si>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</si>
  <si>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</si>
  <si>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</si>
  <si>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</si>
  <si>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</si>
  <si>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</si>
  <si>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</si>
  <si>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</si>
  <si>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</si>
  <si>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</si>
  <si>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</si>
  <si>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</si>
  <si>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</si>
  <si>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</si>
  <si>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</si>
  <si>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</si>
  <si>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</si>
  <si>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</si>
  <si>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</si>
  <si>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</si>
  <si>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</si>
  <si>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</si>
  <si>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</si>
  <si>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</si>
  <si>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</si>
  <si>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</si>
  <si>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</si>
  <si>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</si>
  <si>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</si>
  <si>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</si>
  <si>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</si>
  <si>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</si>
  <si>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</si>
  <si>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</si>
  <si>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</si>
  <si>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</si>
  <si>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</si>
  <si>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</si>
  <si>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</si>
  <si>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</si>
  <si>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</si>
  <si>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</si>
  <si>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</si>
  <si>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</si>
  <si>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</si>
  <si>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</si>
  <si>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</si>
  <si>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</si>
  <si>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</si>
  <si>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</si>
  <si>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</si>
  <si>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</si>
  <si>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</si>
  <si>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</si>
  <si>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</si>
  <si>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</si>
  <si>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</si>
  <si>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</si>
  <si>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</si>
  <si>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</si>
  <si>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</si>
  <si>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</si>
  <si>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</si>
  <si>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</si>
  <si>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</si>
  <si>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</si>
  <si>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</si>
  <si>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</si>
  <si>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</si>
  <si>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</si>
  <si>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</si>
  <si>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</si>
  <si>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</si>
  <si>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</si>
  <si>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</si>
  <si>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</si>
  <si>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</si>
  <si>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</si>
  <si>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</si>
  <si>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</si>
  <si>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</si>
  <si>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</si>
  <si>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</si>
  <si>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</si>
  <si>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</si>
  <si>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</si>
  <si>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</si>
  <si>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</si>
  <si>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</si>
  <si>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</si>
  <si>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</si>
  <si>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</si>
  <si>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</si>
  <si>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</si>
  <si>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</si>
  <si>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</si>
  <si>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</si>
  <si>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</si>
  <si>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</si>
  <si>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</si>
  <si>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</si>
  <si>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</si>
  <si>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</si>
  <si>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</si>
  <si>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</si>
  <si>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</si>
  <si>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</si>
  <si>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</si>
  <si>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</si>
  <si>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</si>
  <si>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</si>
  <si>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</si>
  <si>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</si>
  <si>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</si>
  <si>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</si>
  <si>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</si>
  <si>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</si>
  <si>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</si>
  <si>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</si>
  <si>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</si>
  <si>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</si>
  <si>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</si>
  <si>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</si>
  <si>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</si>
  <si>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</si>
  <si>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</si>
  <si>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</si>
  <si>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</si>
  <si>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</si>
  <si>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</si>
  <si>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</si>
  <si>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</si>
  <si>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</si>
  <si>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</si>
  <si>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</si>
  <si>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</si>
  <si>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</si>
  <si>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</si>
  <si>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</si>
  <si>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</si>
  <si>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</si>
  <si>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</si>
  <si>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</si>
  <si>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</si>
  <si>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</si>
  <si>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</si>
  <si>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</si>
  <si>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</si>
  <si>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</si>
  <si>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</si>
  <si>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</si>
  <si>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</si>
  <si>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</si>
  <si>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</si>
  <si>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</si>
  <si>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</si>
  <si>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</si>
  <si>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</si>
  <si>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</si>
  <si>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</si>
  <si>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</si>
  <si>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</si>
  <si>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</si>
  <si>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</si>
  <si>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</si>
  <si>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</si>
  <si>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</si>
  <si>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</si>
  <si>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</si>
  <si>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</si>
  <si>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</si>
  <si>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</si>
  <si>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</si>
  <si>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</si>
  <si>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</si>
  <si>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</si>
  <si>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</si>
  <si>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</si>
  <si>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</si>
  <si>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</si>
  <si>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</si>
  <si>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</si>
  <si>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</si>
  <si>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</si>
  <si>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</si>
  <si>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</si>
  <si>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</si>
  <si>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</si>
  <si>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</si>
  <si>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</si>
  <si>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</si>
  <si>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</si>
  <si>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</si>
  <si>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</si>
  <si>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</si>
  <si>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</si>
  <si>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</si>
  <si>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</si>
  <si>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</si>
  <si>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</si>
  <si>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</si>
  <si>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</si>
  <si>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</si>
  <si>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</si>
  <si>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</si>
  <si>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</si>
  <si>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</si>
  <si>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</si>
  <si>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</si>
  <si>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</si>
  <si>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</si>
  <si>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</si>
  <si>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</si>
  <si>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</si>
  <si>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</si>
  <si>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</si>
  <si>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</si>
  <si>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</si>
  <si>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</si>
  <si>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</si>
  <si>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</si>
  <si>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</si>
  <si>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</si>
  <si>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</si>
  <si>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</si>
  <si>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</si>
  <si>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</si>
  <si>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</si>
  <si>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</si>
  <si>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</si>
  <si>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</si>
  <si>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</si>
  <si>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</si>
  <si>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</si>
  <si>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</si>
  <si>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</si>
  <si>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</si>
  <si>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</si>
  <si>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</si>
  <si>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</si>
  <si>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</si>
  <si>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</si>
  <si>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</si>
  <si>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</si>
  <si>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</si>
  <si>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</si>
  <si>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</si>
  <si>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</si>
  <si>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</si>
  <si>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</si>
  <si>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</si>
  <si>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</si>
  <si>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</si>
  <si>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</si>
  <si>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</si>
  <si>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</si>
  <si>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</si>
  <si>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</si>
  <si>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</si>
  <si>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</si>
  <si>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</si>
  <si>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</si>
  <si>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</si>
  <si>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</si>
  <si>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</si>
  <si>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</si>
  <si>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</si>
  <si>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</si>
  <si>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</si>
  <si>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</si>
  <si>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</si>
  <si>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</si>
  <si>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</si>
  <si>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</si>
  <si>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</si>
  <si>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</si>
  <si>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</si>
  <si>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</si>
  <si>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</si>
  <si>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</si>
  <si>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</si>
  <si>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</si>
  <si>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</si>
  <si>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</si>
  <si>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</si>
  <si>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</si>
  <si>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</si>
  <si>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</si>
  <si>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</si>
  <si>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</si>
  <si>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</si>
  <si>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</si>
  <si>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</si>
  <si>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</si>
  <si>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</si>
  <si>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</si>
  <si>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</si>
  <si>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</si>
  <si>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</si>
  <si>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</si>
  <si>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</si>
  <si>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</si>
  <si>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</si>
  <si>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</si>
  <si>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</si>
  <si>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</si>
  <si>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</si>
  <si>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</si>
  <si>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</si>
  <si>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</si>
  <si>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</si>
  <si>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</si>
  <si>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</si>
  <si>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</si>
  <si>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</si>
  <si>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</si>
  <si>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</si>
  <si>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</si>
  <si>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</si>
  <si>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</si>
  <si>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</si>
  <si>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</si>
  <si>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</si>
  <si>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</si>
  <si>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</si>
  <si>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</si>
  <si>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</si>
  <si>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</si>
  <si>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</si>
  <si>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</si>
  <si>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</si>
  <si>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</si>
  <si>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</si>
  <si>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</si>
  <si>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</si>
  <si>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</si>
  <si>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</si>
  <si>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</si>
  <si>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</si>
  <si>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</si>
  <si>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</si>
  <si>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</si>
  <si>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</si>
  <si>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</si>
  <si>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</si>
  <si>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</si>
  <si>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</si>
  <si>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</si>
  <si>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</si>
  <si>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</si>
  <si>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</si>
  <si>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</si>
  <si>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</si>
  <si>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</si>
  <si>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</si>
  <si>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</si>
  <si>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</si>
  <si>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</si>
  <si>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</si>
  <si>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</si>
  <si>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</si>
  <si>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</si>
  <si>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</si>
  <si>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</si>
  <si>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</si>
  <si>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</si>
  <si>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</si>
  <si>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</si>
  <si>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</si>
  <si>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</si>
  <si>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</si>
  <si>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</si>
  <si>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</si>
  <si>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</si>
  <si>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</si>
  <si>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</si>
  <si>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</si>
  <si>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</si>
  <si>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</si>
  <si>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</si>
  <si>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</si>
  <si>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</si>
  <si>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</si>
  <si>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</si>
  <si>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</si>
  <si>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</si>
  <si>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</si>
  <si>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</si>
  <si>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</si>
  <si>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</si>
  <si>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</si>
  <si>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</si>
  <si>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</si>
  <si>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</si>
  <si>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</si>
  <si>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</si>
  <si>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</si>
  <si>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</si>
  <si>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</si>
  <si>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</si>
  <si>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</si>
  <si>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</si>
  <si>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</si>
  <si>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</si>
  <si>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</si>
  <si>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</si>
  <si>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</si>
  <si>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</si>
  <si>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</si>
  <si>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</si>
  <si>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</si>
  <si>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</si>
  <si>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</si>
  <si>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</si>
  <si>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</si>
  <si>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</si>
  <si>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</si>
  <si>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</si>
  <si>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</si>
  <si>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</si>
  <si>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</si>
  <si>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</si>
  <si>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</si>
  <si>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</si>
  <si>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</si>
  <si>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</si>
  <si>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</si>
  <si>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</si>
  <si>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</si>
  <si>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</si>
  <si>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</si>
  <si>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</si>
  <si>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</si>
  <si>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</si>
  <si>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</si>
  <si>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</si>
  <si>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</si>
  <si>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</si>
  <si>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</si>
  <si>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</si>
  <si>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</si>
  <si>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</si>
  <si>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</si>
  <si>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</si>
  <si>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</si>
  <si>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</si>
  <si>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</si>
  <si>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</si>
  <si>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</si>
  <si>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</si>
  <si>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</si>
  <si>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</si>
  <si>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</si>
  <si>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</si>
  <si>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</si>
  <si>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</si>
  <si>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</si>
  <si>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</si>
  <si>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</si>
  <si>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</si>
  <si>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</si>
  <si>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</si>
  <si>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</si>
  <si>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</si>
  <si>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</si>
  <si>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</si>
  <si>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</si>
  <si>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</si>
  <si>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</si>
  <si>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</si>
  <si>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</si>
  <si>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</si>
  <si>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</si>
  <si>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</si>
  <si>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</si>
  <si>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</si>
  <si>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</si>
  <si>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</si>
  <si>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</si>
  <si>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</si>
  <si>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</si>
  <si>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</si>
  <si>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</si>
  <si>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</si>
  <si>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</si>
  <si>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</si>
  <si>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</si>
  <si>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</si>
  <si>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</si>
  <si>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</si>
  <si>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</si>
  <si>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</si>
  <si>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</si>
  <si>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</si>
  <si>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</si>
  <si>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</si>
  <si>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</si>
  <si>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</si>
  <si>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</si>
  <si>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</si>
  <si>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</si>
  <si>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</si>
  <si>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</si>
  <si>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</si>
  <si>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</si>
  <si>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</si>
  <si>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</si>
  <si>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</si>
  <si>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</si>
  <si>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</si>
  <si>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</si>
  <si>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</si>
  <si>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</si>
  <si>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</si>
  <si>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</si>
  <si>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</si>
  <si>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</si>
  <si>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</si>
  <si>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</si>
  <si>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</si>
  <si>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</si>
  <si>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</si>
  <si>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</si>
  <si>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</si>
  <si>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</si>
  <si>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</si>
  <si>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</si>
  <si>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</si>
  <si>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</si>
  <si>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</si>
  <si>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</si>
  <si>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</si>
  <si>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</si>
  <si>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</si>
  <si>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</si>
  <si>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</si>
  <si>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</si>
  <si>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</si>
  <si>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</si>
  <si>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</si>
  <si>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</si>
  <si>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</si>
  <si>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</si>
  <si>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</si>
  <si>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</si>
  <si>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</si>
  <si>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</si>
  <si>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</si>
  <si>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</si>
  <si>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</si>
  <si>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</si>
  <si>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</si>
  <si>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</si>
  <si>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</si>
  <si>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</si>
  <si>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</si>
  <si>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</si>
  <si>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</si>
  <si>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</si>
  <si>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</si>
  <si>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</si>
  <si>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</si>
  <si>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</si>
  <si>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</si>
  <si>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</si>
  <si>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</si>
  <si>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</si>
  <si>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</si>
  <si>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</si>
  <si>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</si>
  <si>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</si>
  <si>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</si>
  <si>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</si>
  <si>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</si>
  <si>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</si>
  <si>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</si>
  <si>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</si>
  <si>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</si>
  <si>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</si>
  <si>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</si>
  <si>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</si>
  <si>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</si>
  <si>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</si>
  <si>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</si>
  <si>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</si>
  <si>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</si>
  <si>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</si>
  <si>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</si>
  <si>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</si>
  <si>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</si>
  <si>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</si>
  <si>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</si>
  <si>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</si>
  <si>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</si>
  <si>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</si>
  <si>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</si>
  <si>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</si>
  <si>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</si>
  <si>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</si>
  <si>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</si>
  <si>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</si>
  <si>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</si>
  <si>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</si>
  <si>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</si>
  <si>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</si>
  <si>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</si>
  <si>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</si>
  <si>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</si>
  <si>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</si>
  <si>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</si>
  <si>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</si>
  <si>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</si>
  <si>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</si>
  <si>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</si>
  <si>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</si>
  <si>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</si>
  <si>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</si>
  <si>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</si>
  <si>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</si>
  <si>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</si>
  <si>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</si>
  <si>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</si>
  <si>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</si>
  <si>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</si>
  <si>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</si>
  <si>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</si>
  <si>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</si>
  <si>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</si>
  <si>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</si>
  <si>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</si>
  <si>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</si>
  <si>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</si>
  <si>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</si>
  <si>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</si>
  <si>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</si>
  <si>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</si>
  <si>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</si>
  <si>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</si>
  <si>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</si>
  <si>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</si>
  <si>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</si>
  <si>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</si>
  <si>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</si>
  <si>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</si>
  <si>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</si>
  <si>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</si>
  <si>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</si>
  <si>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</si>
  <si>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</si>
  <si>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</si>
  <si>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</si>
  <si>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</si>
  <si>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</si>
  <si>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</si>
  <si>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</si>
  <si>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</si>
  <si>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</si>
  <si>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</si>
  <si>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</si>
  <si>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</si>
  <si>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</si>
  <si>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</si>
  <si>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</si>
  <si>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</si>
  <si>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</si>
  <si>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</si>
  <si>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</si>
  <si>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</si>
  <si>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</si>
  <si>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</si>
  <si>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</si>
  <si>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</si>
  <si>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</si>
  <si>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</si>
  <si>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</si>
  <si>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</si>
  <si>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</si>
  <si>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</si>
  <si>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</si>
  <si>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</si>
  <si>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</si>
  <si>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</si>
  <si>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</si>
  <si>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</si>
  <si>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</si>
  <si>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</si>
  <si>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</si>
  <si>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</si>
  <si>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</si>
  <si>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</si>
  <si>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</si>
  <si>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</si>
  <si>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</si>
  <si>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</si>
  <si>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</si>
  <si>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</si>
  <si>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</si>
  <si>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</si>
  <si>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</si>
  <si>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</si>
  <si>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</si>
  <si>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</si>
  <si>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</si>
  <si>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</si>
  <si>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</si>
  <si>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</si>
  <si>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</si>
  <si>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</si>
  <si>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</si>
  <si>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</si>
  <si>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</si>
  <si>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</si>
  <si>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</si>
  <si>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</si>
  <si>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</si>
  <si>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</si>
  <si>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</si>
  <si>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</si>
  <si>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</si>
  <si>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</si>
  <si>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</si>
  <si>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</si>
  <si>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</si>
  <si>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</si>
  <si>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</si>
  <si>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</si>
  <si>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</si>
  <si>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</si>
  <si>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</si>
  <si>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</si>
  <si>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</si>
  <si>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</si>
  <si>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</si>
  <si>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</si>
  <si>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</si>
  <si>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</si>
  <si>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</si>
  <si>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</si>
  <si>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</si>
  <si>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</si>
  <si>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</si>
  <si>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</si>
  <si>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</si>
  <si>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</si>
  <si>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</si>
  <si>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</si>
  <si>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</si>
  <si>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</si>
  <si>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</si>
  <si>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</si>
  <si>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</si>
  <si>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</si>
  <si>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</si>
  <si>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</si>
  <si>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</si>
  <si>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</si>
  <si>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</si>
  <si>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</si>
  <si>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</si>
  <si>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</si>
  <si>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</si>
  <si>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</si>
  <si>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</si>
  <si>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</si>
  <si>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</si>
  <si>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</si>
  <si>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</si>
  <si>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</si>
  <si>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</si>
  <si>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</si>
  <si>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</si>
  <si>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</si>
  <si>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</si>
  <si>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</si>
  <si>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</si>
  <si>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</si>
  <si>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</si>
  <si>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</si>
  <si>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</si>
  <si>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</si>
  <si>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</si>
  <si>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</si>
  <si>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</si>
  <si>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</si>
  <si>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</si>
  <si>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</si>
  <si>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</si>
  <si>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</si>
  <si>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</si>
  <si>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</si>
  <si>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</si>
  <si>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</si>
  <si>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</si>
  <si>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</si>
  <si>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</si>
  <si>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</si>
  <si>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</si>
  <si>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</si>
  <si>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</si>
  <si>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</si>
  <si>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</si>
  <si>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</si>
  <si>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</si>
  <si>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</si>
  <si>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</si>
  <si>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</si>
  <si>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</si>
  <si>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</si>
  <si>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</si>
  <si>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</si>
  <si>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</si>
  <si>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</si>
  <si>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</si>
  <si>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</si>
  <si>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</si>
  <si>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</si>
  <si>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</si>
  <si>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</si>
  <si>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</si>
  <si>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</si>
  <si>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</si>
  <si>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</si>
  <si>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</si>
  <si>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</si>
  <si>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</si>
  <si>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</si>
  <si>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</si>
  <si>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</si>
  <si>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</si>
  <si>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</si>
  <si>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</si>
  <si>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</si>
  <si>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</si>
  <si>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</si>
  <si>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</si>
  <si>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</si>
  <si>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</si>
  <si>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</si>
  <si>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</si>
  <si>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</si>
  <si>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</si>
  <si>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</si>
  <si>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</si>
  <si>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</si>
  <si>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</si>
  <si>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</si>
  <si>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</si>
  <si>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</si>
  <si>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</si>
  <si>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</si>
  <si>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</si>
  <si>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</si>
  <si>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</si>
  <si>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</si>
  <si>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</si>
  <si>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</si>
  <si>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</si>
  <si>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</si>
  <si>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</si>
  <si>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</si>
  <si>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</si>
  <si>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</si>
  <si>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</si>
  <si>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</si>
  <si>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</si>
  <si>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</si>
  <si>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</si>
  <si>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</si>
  <si>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</si>
  <si>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</si>
  <si>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</si>
  <si>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</si>
  <si>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</si>
  <si>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</si>
  <si>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</si>
  <si>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</si>
  <si>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</si>
  <si>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</si>
  <si>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</si>
  <si>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</si>
  <si>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</si>
  <si>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</si>
  <si>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</si>
  <si>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</si>
  <si>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</si>
  <si>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</si>
  <si>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</si>
  <si>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</si>
  <si>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</si>
  <si>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</si>
  <si>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</si>
  <si>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</si>
  <si>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</si>
  <si>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</si>
  <si>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</si>
  <si>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</si>
  <si>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</si>
  <si>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</si>
  <si>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</si>
  <si>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</si>
  <si>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</si>
  <si>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</si>
  <si>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</si>
  <si>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</si>
  <si>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</si>
  <si>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</si>
  <si>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</si>
  <si>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</si>
  <si>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</si>
  <si>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</si>
  <si>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</si>
  <si>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</si>
  <si>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</si>
  <si>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</si>
  <si>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</si>
  <si>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</si>
  <si>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</si>
  <si>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</si>
  <si>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</si>
  <si>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</si>
  <si>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</si>
  <si>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</si>
  <si>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</si>
  <si>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</si>
  <si>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</si>
  <si>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</si>
  <si>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</si>
  <si>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</si>
  <si>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</si>
  <si>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</si>
  <si>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</si>
  <si>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</si>
  <si>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</si>
  <si>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</si>
  <si>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</si>
  <si>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</si>
  <si>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</si>
  <si>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</si>
  <si>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</si>
  <si>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</si>
  <si>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</si>
  <si>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</si>
  <si>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</si>
  <si>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</si>
  <si>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</si>
  <si>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</si>
  <si>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</si>
  <si>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</si>
  <si>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</si>
  <si>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</si>
  <si>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</si>
  <si>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</si>
  <si>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</si>
  <si>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</si>
  <si>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</si>
  <si>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</si>
  <si>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</si>
  <si>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</si>
  <si>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</si>
  <si>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</si>
  <si>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</si>
  <si>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</si>
  <si>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</si>
  <si>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</si>
  <si>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</si>
  <si>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</si>
  <si>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</si>
  <si>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</si>
  <si>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</si>
  <si>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</si>
  <si>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</si>
  <si>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</si>
  <si>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</si>
  <si>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</si>
  <si>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</si>
  <si>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</si>
  <si>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</si>
  <si>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</si>
  <si>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</si>
  <si>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</si>
  <si>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</si>
  <si>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</si>
  <si>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</si>
  <si>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</si>
  <si>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</si>
  <si>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</si>
  <si>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</si>
  <si>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</si>
  <si>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</si>
  <si>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</si>
  <si>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</si>
  <si>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</si>
  <si>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</si>
  <si>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</si>
  <si>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</si>
  <si>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</si>
  <si>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</si>
  <si>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</si>
  <si>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</si>
  <si>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</si>
  <si>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</si>
  <si>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</si>
  <si>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</si>
  <si>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</si>
  <si>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</si>
  <si>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</si>
  <si>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</si>
  <si>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</si>
  <si>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</si>
  <si>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</si>
  <si>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</si>
  <si>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</si>
  <si>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</si>
  <si>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</si>
  <si>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</si>
  <si>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</si>
  <si>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</si>
  <si>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</si>
  <si>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</si>
  <si>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</si>
  <si>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</si>
  <si>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</si>
  <si>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</si>
  <si>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</si>
  <si>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</si>
  <si>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</si>
  <si>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</si>
  <si>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</si>
  <si>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</si>
  <si>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</si>
  <si>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</si>
  <si>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</si>
  <si>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</si>
  <si>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</si>
  <si>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</si>
  <si>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</si>
  <si>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</si>
  <si>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</si>
  <si>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</si>
  <si>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</si>
  <si>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</si>
  <si>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</si>
  <si>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</si>
  <si>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</si>
  <si>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</si>
  <si>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</si>
  <si>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</si>
  <si>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</si>
  <si>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</si>
  <si>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</si>
  <si>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</si>
  <si>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</si>
  <si>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</si>
  <si>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</si>
  <si>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</si>
  <si>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</si>
  <si>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</si>
  <si>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</si>
  <si>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</si>
  <si>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</si>
  <si>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</si>
  <si>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</si>
  <si>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</si>
  <si>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</si>
  <si>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</si>
  <si>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</si>
  <si>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</si>
  <si>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</si>
  <si>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</si>
  <si>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</si>
  <si>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</si>
  <si>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</si>
  <si>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</si>
  <si>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</si>
  <si>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</si>
  <si>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</si>
  <si>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</si>
  <si>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</si>
  <si>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</si>
  <si>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</si>
  <si>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</si>
  <si>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</si>
  <si>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</si>
  <si>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</si>
  <si>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</si>
  <si>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</si>
  <si>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</si>
  <si>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</si>
  <si>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</si>
  <si>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</si>
  <si>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</si>
  <si>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</si>
  <si>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</si>
  <si>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</si>
  <si>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</si>
  <si>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</si>
  <si>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</si>
  <si>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</si>
  <si>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</si>
  <si>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</si>
  <si>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</si>
  <si>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</si>
  <si>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</si>
  <si>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</si>
  <si>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</si>
  <si>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</si>
  <si>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</si>
  <si>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</si>
  <si>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</si>
  <si>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</si>
  <si>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</si>
  <si>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</si>
  <si>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</si>
  <si>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</si>
  <si>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</si>
  <si>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</si>
  <si>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</si>
  <si>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</si>
  <si>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</si>
  <si>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</si>
  <si>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</si>
  <si>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</si>
  <si>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</si>
  <si>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</si>
  <si>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</si>
  <si>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</si>
  <si>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</si>
  <si>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</si>
  <si>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</si>
  <si>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</si>
  <si>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</si>
  <si>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</si>
  <si>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</si>
  <si>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</si>
  <si>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</si>
  <si>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</si>
  <si>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</si>
  <si>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</si>
  <si>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</si>
  <si>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</si>
  <si>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</si>
  <si>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</si>
  <si>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</si>
  <si>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</si>
  <si>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</si>
  <si>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</si>
  <si>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</si>
  <si>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</si>
  <si>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</si>
  <si>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</si>
  <si>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</si>
  <si>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</si>
  <si>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</si>
  <si>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</si>
  <si>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</si>
  <si>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</si>
  <si>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</si>
  <si>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</si>
  <si>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</si>
  <si>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</si>
  <si>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</si>
  <si>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</si>
  <si>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</si>
  <si>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</si>
  <si>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</si>
  <si>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</si>
  <si>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</si>
  <si>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</si>
  <si>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</si>
  <si>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</si>
  <si>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</si>
  <si>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</si>
  <si>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</si>
  <si>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</si>
  <si>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</si>
  <si>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</si>
  <si>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</si>
  <si>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</si>
  <si>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</si>
  <si>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</si>
  <si>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</si>
  <si>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</si>
  <si>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</si>
  <si>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</si>
  <si>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</si>
  <si>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</si>
  <si>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</si>
  <si>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</si>
  <si>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</si>
  <si>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</si>
  <si>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</si>
  <si>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</si>
  <si>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</si>
  <si>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</si>
  <si>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</si>
  <si>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</si>
  <si>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</si>
  <si>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</si>
  <si>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</si>
  <si>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</si>
  <si>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</si>
  <si>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</si>
  <si>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</si>
  <si>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</si>
  <si>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</si>
  <si>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</si>
  <si>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</si>
  <si>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</si>
  <si>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</si>
  <si>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</si>
  <si>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</si>
  <si>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</si>
  <si>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</si>
  <si>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</si>
  <si>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</si>
  <si>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</si>
  <si>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</si>
  <si>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</si>
  <si>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</si>
  <si>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</si>
  <si>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</si>
  <si>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</si>
  <si>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</si>
  <si>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</si>
  <si>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</si>
  <si>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</si>
  <si>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</si>
  <si>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</si>
  <si>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</si>
  <si>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</si>
  <si>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</si>
  <si>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</si>
  <si>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</si>
  <si>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</si>
  <si>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</si>
  <si>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</si>
  <si>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</si>
  <si>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</si>
  <si>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</si>
  <si>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</si>
  <si>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</si>
  <si>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</si>
  <si>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</si>
  <si>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</si>
  <si>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</si>
  <si>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</si>
  <si>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</si>
  <si>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</si>
  <si>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</si>
  <si>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</si>
  <si>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</si>
  <si>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</si>
  <si>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</si>
  <si>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</si>
  <si>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</si>
  <si>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</si>
  <si>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</si>
  <si>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</si>
  <si>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</si>
  <si>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</si>
  <si>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</si>
  <si>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</si>
  <si>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</si>
  <si>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</si>
  <si>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</si>
  <si>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</si>
  <si>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</si>
  <si>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</si>
  <si>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</si>
  <si>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</si>
  <si>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</si>
  <si>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</si>
  <si>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</si>
  <si>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</si>
  <si>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</si>
  <si>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</si>
  <si>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</si>
  <si>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</si>
  <si>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</si>
  <si>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</si>
  <si>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</si>
  <si>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</si>
  <si>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</si>
  <si>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</si>
  <si>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</si>
  <si>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</si>
  <si>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</si>
  <si>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</si>
  <si>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</si>
  <si>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</si>
  <si>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</si>
  <si>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</si>
  <si>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</si>
  <si>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</si>
  <si>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</si>
  <si>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</si>
  <si>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</si>
  <si>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</si>
  <si>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</si>
  <si>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</si>
  <si>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</si>
  <si>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</si>
  <si>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</si>
  <si>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</si>
  <si>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</si>
  <si>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</si>
  <si>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</si>
  <si>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</si>
  <si>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</si>
  <si>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</si>
  <si>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</si>
  <si>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</si>
  <si>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</si>
  <si>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</si>
  <si>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</si>
  <si>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</si>
  <si>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</si>
  <si>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</si>
  <si>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</si>
  <si>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</si>
  <si>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</si>
  <si>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</si>
  <si>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</si>
  <si>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</si>
  <si>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</si>
  <si>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</si>
  <si>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</si>
  <si>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</si>
  <si>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</si>
  <si>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</si>
  <si>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</si>
  <si>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</si>
  <si>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</si>
  <si>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</si>
  <si>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</si>
  <si>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</si>
  <si>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</si>
  <si>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</si>
  <si>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</si>
  <si>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</si>
  <si>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</si>
  <si>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</si>
  <si>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</si>
  <si>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</si>
  <si>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</si>
  <si>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</si>
  <si>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</si>
  <si>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</si>
  <si>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</si>
  <si>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</si>
  <si>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</si>
  <si>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</si>
  <si>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</si>
  <si>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</si>
  <si>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</si>
  <si>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</si>
  <si>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</si>
  <si>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</si>
  <si>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</si>
  <si>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</si>
  <si>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</si>
  <si>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</si>
  <si>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</si>
  <si>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</si>
  <si>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</si>
  <si>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</si>
  <si>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</si>
  <si>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</si>
  <si>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</si>
  <si>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</si>
  <si>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</si>
  <si>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</si>
  <si>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</si>
  <si>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</si>
  <si>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</si>
  <si>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</si>
  <si>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</si>
  <si>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</si>
  <si>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</si>
  <si>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</si>
  <si>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</si>
  <si>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</si>
  <si>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</si>
  <si>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</si>
  <si>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</si>
  <si>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</si>
  <si>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</si>
  <si>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</si>
  <si>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</si>
  <si>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</si>
  <si>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</si>
  <si>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</si>
  <si>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</si>
  <si>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</si>
  <si>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</si>
  <si>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</si>
  <si>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</si>
  <si>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</si>
  <si>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</si>
  <si>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</si>
  <si>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</si>
  <si>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</si>
  <si>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</si>
  <si>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</si>
  <si>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</si>
  <si>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</si>
  <si>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</si>
  <si>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</si>
  <si>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</si>
  <si>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</si>
  <si>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</si>
  <si>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</si>
  <si>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</si>
  <si>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</si>
  <si>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</si>
  <si>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</si>
  <si>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</si>
  <si>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</si>
  <si>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</si>
  <si>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</si>
  <si>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</si>
  <si>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</si>
  <si>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</si>
  <si>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</si>
  <si>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</si>
  <si>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</si>
  <si>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</si>
  <si>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</si>
  <si>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</si>
  <si>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</si>
  <si>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</si>
  <si>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</si>
  <si>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</si>
  <si>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</si>
  <si>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</si>
  <si>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</si>
  <si>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</si>
  <si>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</si>
  <si>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</si>
  <si>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</si>
  <si>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</si>
  <si>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</si>
  <si>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</si>
  <si>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</si>
  <si>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</si>
  <si>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</si>
  <si>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</si>
  <si>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</si>
  <si>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</si>
  <si>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</si>
  <si>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</si>
  <si>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</si>
  <si>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</si>
  <si>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</si>
  <si>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</si>
  <si>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</si>
  <si>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</si>
  <si>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</si>
  <si>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</si>
  <si>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</si>
  <si>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</si>
  <si>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</si>
  <si>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</si>
  <si>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</si>
  <si>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</si>
  <si>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</si>
  <si>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</si>
  <si>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</si>
  <si>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</si>
  <si>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</si>
  <si>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</si>
  <si>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</si>
  <si>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</si>
  <si>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</si>
  <si>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</si>
  <si>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</si>
  <si>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</si>
  <si>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</si>
  <si>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</si>
  <si>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</si>
  <si>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</si>
  <si>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</si>
  <si>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</si>
  <si>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</si>
  <si>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</si>
  <si>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</si>
  <si>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</si>
  <si>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</si>
  <si>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</si>
  <si>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</si>
  <si>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</si>
  <si>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</si>
  <si>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</si>
  <si>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</si>
  <si>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</si>
  <si>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</si>
  <si>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</si>
  <si>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</si>
  <si>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</si>
  <si>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</si>
  <si>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</si>
  <si>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</si>
  <si>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</si>
  <si>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</si>
  <si>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</si>
  <si>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</si>
  <si>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</si>
  <si>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</si>
  <si>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</si>
  <si>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</si>
  <si>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</si>
  <si>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</si>
  <si>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</si>
  <si>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</si>
  <si>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</si>
  <si>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</si>
  <si>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</si>
  <si>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</si>
  <si>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</si>
  <si>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</si>
  <si>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</si>
  <si>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</si>
  <si>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</si>
  <si>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</si>
  <si>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</si>
  <si>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</si>
  <si>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</si>
  <si>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</si>
  <si>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</si>
  <si>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</si>
  <si>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</si>
  <si>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</si>
  <si>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</si>
  <si>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</si>
  <si>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</si>
  <si>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</si>
  <si>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</si>
  <si>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</si>
  <si>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</si>
  <si>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</si>
  <si>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</si>
  <si>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</si>
  <si>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</si>
  <si>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</si>
  <si>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</si>
  <si>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</si>
  <si>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</si>
  <si>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</si>
  <si>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</si>
  <si>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</si>
  <si>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</si>
  <si>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</si>
  <si>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</si>
  <si>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</si>
  <si>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</si>
  <si>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</si>
  <si>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</si>
  <si>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</si>
  <si>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</si>
  <si>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</si>
  <si>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</si>
  <si>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</si>
  <si>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</si>
  <si>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</si>
  <si>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</si>
  <si>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</si>
  <si>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</si>
  <si>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</si>
  <si>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</si>
  <si>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</si>
  <si>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</si>
  <si>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</si>
  <si>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</si>
  <si>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</si>
  <si>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</si>
  <si>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</si>
  <si>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</si>
  <si>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</si>
  <si>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</si>
  <si>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</si>
  <si>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</si>
  <si>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</si>
  <si>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</si>
  <si>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</si>
  <si>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</si>
  <si>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</si>
  <si>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</si>
  <si>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</si>
  <si>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</si>
  <si>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</si>
  <si>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</si>
  <si>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</si>
  <si>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</si>
  <si>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</si>
  <si>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</si>
  <si>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</si>
  <si>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</si>
  <si>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</si>
  <si>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</si>
  <si>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</si>
  <si>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</si>
  <si>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</si>
  <si>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</si>
  <si>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</si>
  <si>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</si>
  <si>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</si>
  <si>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</si>
  <si>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</si>
  <si>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</si>
  <si>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</si>
  <si>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</si>
  <si>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</si>
  <si>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</si>
  <si>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</si>
  <si>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</si>
  <si>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</si>
  <si>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</si>
  <si>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</si>
  <si>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</si>
  <si>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</si>
  <si>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</si>
  <si>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</si>
  <si>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</si>
  <si>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</si>
  <si>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</si>
  <si>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</si>
  <si>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</si>
  <si>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</si>
  <si>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</si>
  <si>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</si>
  <si>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</si>
  <si>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</si>
  <si>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</si>
  <si>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</si>
  <si>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</si>
  <si>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</si>
  <si>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</si>
  <si>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</si>
  <si>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</si>
  <si>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</si>
  <si>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</si>
  <si>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</si>
  <si>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</si>
  <si>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</si>
  <si>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</si>
  <si>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</si>
  <si>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</si>
  <si>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</si>
  <si>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</si>
  <si>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</si>
  <si>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</si>
  <si>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</si>
  <si>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</si>
  <si>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</si>
  <si>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</si>
  <si>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</si>
  <si>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</si>
  <si>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</si>
  <si>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</si>
  <si>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</si>
  <si>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</si>
  <si>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</si>
  <si>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</si>
  <si>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</si>
  <si>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</si>
  <si>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</si>
  <si>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</si>
  <si>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</si>
  <si>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</si>
  <si>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</si>
  <si>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</si>
  <si>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</si>
  <si>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</si>
  <si>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</si>
  <si>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</si>
  <si>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</si>
  <si>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</si>
  <si>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</si>
  <si>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</si>
  <si>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</si>
  <si>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</si>
  <si>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</si>
  <si>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</si>
  <si>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</si>
  <si>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</si>
  <si>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</si>
  <si>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</si>
  <si>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</si>
  <si>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</si>
  <si>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</si>
  <si>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</si>
  <si>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</si>
  <si>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</si>
  <si>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</si>
  <si>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</si>
  <si>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</si>
  <si>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</si>
  <si>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</si>
  <si>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</si>
  <si>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</si>
  <si>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</si>
  <si>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</si>
  <si>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</si>
  <si>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</si>
  <si>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</si>
  <si>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</si>
  <si>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</si>
  <si>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</si>
  <si>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</si>
  <si>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</si>
  <si>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</si>
  <si>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</si>
  <si>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</si>
  <si>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</si>
  <si>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</si>
  <si>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</si>
  <si>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</si>
  <si>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</si>
  <si>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</si>
  <si>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</si>
  <si>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</si>
  <si>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</si>
  <si>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</si>
  <si>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</si>
  <si>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</si>
  <si>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</si>
  <si>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</si>
  <si>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</si>
  <si>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</si>
  <si>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</si>
  <si>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</si>
  <si>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</si>
  <si>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</si>
  <si>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</si>
  <si>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</si>
  <si>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</si>
  <si>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</si>
  <si>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</si>
  <si>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</si>
  <si>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</si>
  <si>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</si>
  <si>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</si>
  <si>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</si>
  <si>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</si>
  <si>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</si>
  <si>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</si>
  <si>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</si>
  <si>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</si>
  <si>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</si>
  <si>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</si>
  <si>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</si>
  <si>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</si>
  <si>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</si>
  <si>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</si>
  <si>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</si>
  <si>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</si>
  <si>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</si>
  <si>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</si>
  <si>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</si>
  <si>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</si>
  <si>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</si>
  <si>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</si>
  <si>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</si>
  <si>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</si>
  <si>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</si>
  <si>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</si>
  <si>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</si>
  <si>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</si>
  <si>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</si>
  <si>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</si>
  <si>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</si>
  <si>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</si>
  <si>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</si>
  <si>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</si>
  <si>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</si>
  <si>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</si>
  <si>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</si>
  <si>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</si>
  <si>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</si>
  <si>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</si>
  <si>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</si>
  <si>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</si>
  <si>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</si>
  <si>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</si>
  <si>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</si>
  <si>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</si>
  <si>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</si>
  <si>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</si>
  <si>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</si>
  <si>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</si>
  <si>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</si>
  <si>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</si>
  <si>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</si>
  <si>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</si>
  <si>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</si>
  <si>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</si>
  <si>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</si>
  <si>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</si>
  <si>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</si>
  <si>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</si>
  <si>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</si>
  <si>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</si>
  <si>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</si>
  <si>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</si>
  <si>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</si>
  <si>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</si>
  <si>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</si>
  <si>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</si>
  <si>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</si>
  <si>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</si>
  <si>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</si>
  <si>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</si>
  <si>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</si>
  <si>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</si>
  <si>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</si>
  <si>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</si>
  <si>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</si>
  <si>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</si>
  <si>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</si>
  <si>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</si>
  <si>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</si>
  <si>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</si>
  <si>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</si>
  <si>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</si>
  <si>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</si>
  <si>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</si>
  <si>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</si>
  <si>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</si>
  <si>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</si>
  <si>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</si>
  <si>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</si>
  <si>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</si>
  <si>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</si>
  <si>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</si>
  <si>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</si>
  <si>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</si>
  <si>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</si>
  <si>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</si>
  <si>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</si>
  <si>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</si>
  <si>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</si>
  <si>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</si>
  <si>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</si>
  <si>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</si>
  <si>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</si>
  <si>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</si>
  <si>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</si>
  <si>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</si>
  <si>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</si>
  <si>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</si>
  <si>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</si>
  <si>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</si>
  <si>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</si>
  <si>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</si>
  <si>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</si>
  <si>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</si>
  <si>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</si>
  <si>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</si>
  <si>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</si>
  <si>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</si>
  <si>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</si>
  <si>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</si>
  <si>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</si>
  <si>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</si>
  <si>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</si>
  <si>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</si>
  <si>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</si>
  <si>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</si>
  <si>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</si>
  <si>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</si>
  <si>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</si>
  <si>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</si>
  <si>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</si>
  <si>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</si>
  <si>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</si>
  <si>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</si>
  <si>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</si>
  <si>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</si>
  <si>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</si>
  <si>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</si>
  <si>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</si>
  <si>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</si>
  <si>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</si>
  <si>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</si>
  <si>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</si>
  <si>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</si>
  <si>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</si>
  <si>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</si>
  <si>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</si>
  <si>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</si>
  <si>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</si>
  <si>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</si>
  <si>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</si>
  <si>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</si>
  <si>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</si>
  <si>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</si>
  <si>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</si>
  <si>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</si>
  <si>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</si>
  <si>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</si>
  <si>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</si>
  <si>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</si>
  <si>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</si>
  <si>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</si>
  <si>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</si>
  <si>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</si>
  <si>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</si>
  <si>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</si>
  <si>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</si>
  <si>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</si>
  <si>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</si>
  <si>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</si>
  <si>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</si>
  <si>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</si>
  <si>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</si>
  <si>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</si>
  <si>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</si>
  <si>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</si>
  <si>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</si>
  <si>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</si>
  <si>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</si>
  <si>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</si>
  <si>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</si>
  <si>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</si>
  <si>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</si>
  <si>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</si>
  <si>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</si>
  <si>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</si>
  <si>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</si>
  <si>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</si>
  <si>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</si>
  <si>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</si>
  <si>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</si>
  <si>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</si>
  <si>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</si>
  <si>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</si>
  <si>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</si>
  <si>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</si>
  <si>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</si>
  <si>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</si>
  <si>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</si>
  <si>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</si>
  <si>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</si>
  <si>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</si>
  <si>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</si>
  <si>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</si>
  <si>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</si>
  <si>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</si>
  <si>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</si>
  <si>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</si>
  <si>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</si>
  <si>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</si>
  <si>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</si>
  <si>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</si>
  <si>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</si>
  <si>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</si>
  <si>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</si>
  <si>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</si>
  <si>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</si>
  <si>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</si>
  <si>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</si>
  <si>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</si>
  <si>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</si>
  <si>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</si>
  <si>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</si>
  <si>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</si>
  <si>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</si>
  <si>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</si>
  <si>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</si>
  <si>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</si>
  <si>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</si>
  <si>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</si>
  <si>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</si>
  <si>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</si>
  <si>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</si>
  <si>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</si>
  <si>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</si>
  <si>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</si>
  <si>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</si>
  <si>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</si>
  <si>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</si>
  <si>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</si>
  <si>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</si>
  <si>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</si>
  <si>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</si>
  <si>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</si>
  <si>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</si>
  <si>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</si>
  <si>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</si>
  <si>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</si>
  <si>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</si>
  <si>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</si>
  <si>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</si>
  <si>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</si>
  <si>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</si>
  <si>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</si>
  <si>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</si>
  <si>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</si>
  <si>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</si>
  <si>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</si>
  <si>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</si>
  <si>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</si>
  <si>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</si>
  <si>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</si>
  <si>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</si>
  <si>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</si>
  <si>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</si>
  <si>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</si>
  <si>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</si>
  <si>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</si>
  <si>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</si>
  <si>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</si>
  <si>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</si>
  <si>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</si>
  <si>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</si>
  <si>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</si>
  <si>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</si>
  <si>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</si>
  <si>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</si>
  <si>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</si>
  <si>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</si>
  <si>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</si>
  <si>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</si>
  <si>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</si>
  <si>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</si>
  <si>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</si>
  <si>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</si>
  <si>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</si>
  <si>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</si>
  <si>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</si>
  <si>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</si>
  <si>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</si>
  <si>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</si>
  <si>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</si>
  <si>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</si>
  <si>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</si>
  <si>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</si>
  <si>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</si>
  <si>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</si>
  <si>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</si>
  <si>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</si>
  <si>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</si>
  <si>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</si>
  <si>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</si>
  <si>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</si>
  <si>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</si>
  <si>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</si>
  <si>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</si>
  <si>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</si>
  <si>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</si>
  <si>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</si>
  <si>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</si>
  <si>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</si>
  <si>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</si>
  <si>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</si>
  <si>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</si>
  <si>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</si>
  <si>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</si>
  <si>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</si>
  <si>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</si>
  <si>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</si>
  <si>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</si>
  <si>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</si>
  <si>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</si>
  <si>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</si>
  <si>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</si>
  <si>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</si>
  <si>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</si>
  <si>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</si>
  <si>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</si>
  <si>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</si>
  <si>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</si>
  <si>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</si>
  <si>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</si>
  <si>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</si>
  <si>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</si>
  <si>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</si>
  <si>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</si>
  <si>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</si>
  <si>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</si>
  <si>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</si>
  <si>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</si>
  <si>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</si>
  <si>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</si>
  <si>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</si>
  <si>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</si>
  <si>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</si>
  <si>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</si>
  <si>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</si>
  <si>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</si>
  <si>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</si>
  <si>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</si>
  <si>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</si>
  <si>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</si>
  <si>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</si>
  <si>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</si>
  <si>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</si>
  <si>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</si>
  <si>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</si>
  <si>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</si>
  <si>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</si>
  <si>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</si>
  <si>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</si>
  <si>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</si>
  <si>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</si>
  <si>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</si>
  <si>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</si>
  <si>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</si>
  <si>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</si>
  <si>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</si>
  <si>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</si>
  <si>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</si>
  <si>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</si>
  <si>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</si>
  <si>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</si>
  <si>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</si>
  <si>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</si>
  <si>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</si>
  <si>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</si>
  <si>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</si>
  <si>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</si>
  <si>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</si>
  <si>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</si>
  <si>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</si>
  <si>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</si>
  <si>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</si>
  <si>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</si>
  <si>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</si>
  <si>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</si>
  <si>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</si>
  <si>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</si>
  <si>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</si>
  <si>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</si>
  <si>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</si>
  <si>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</si>
  <si>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</si>
  <si>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</si>
  <si>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</si>
  <si>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</si>
  <si>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</si>
  <si>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</si>
  <si>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</si>
  <si>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</si>
  <si>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</si>
  <si>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</si>
  <si>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</si>
  <si>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</si>
  <si>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</si>
  <si>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</si>
  <si>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</si>
  <si>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</si>
  <si>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</si>
  <si>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</si>
  <si>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</si>
  <si>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</si>
  <si>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</si>
  <si>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</si>
  <si>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</si>
  <si>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</si>
  <si>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</si>
  <si>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</si>
  <si>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</si>
  <si>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</si>
  <si>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</si>
  <si>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</si>
  <si>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</si>
  <si>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</si>
  <si>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</si>
  <si>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</si>
  <si>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</si>
  <si>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</si>
  <si>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</si>
  <si>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</si>
  <si>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</si>
  <si>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</si>
  <si>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</si>
  <si>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</si>
  <si>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</si>
  <si>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</si>
  <si>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</si>
  <si>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</si>
  <si>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</si>
  <si>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</si>
  <si>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</si>
  <si>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</si>
  <si>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</si>
  <si>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</si>
  <si>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</si>
  <si>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</si>
  <si>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</si>
  <si>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</si>
  <si>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</si>
  <si>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</si>
  <si>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</si>
  <si>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</si>
  <si>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</si>
  <si>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</si>
  <si>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</si>
  <si>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</si>
  <si>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</si>
  <si>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</si>
  <si>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</si>
  <si>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</si>
  <si>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</si>
  <si>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</si>
  <si>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</si>
  <si>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</si>
  <si>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</si>
  <si>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</si>
  <si>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</si>
  <si>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</si>
  <si>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</si>
  <si>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</si>
  <si>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</si>
  <si>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</si>
  <si>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</si>
  <si>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</si>
  <si>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</si>
  <si>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</si>
  <si>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</si>
  <si>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</si>
  <si>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</si>
  <si>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</si>
  <si>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</si>
  <si>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</si>
  <si>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</si>
  <si>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</si>
  <si>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</si>
  <si>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</si>
  <si>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</si>
  <si>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</si>
  <si>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</si>
  <si>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</si>
  <si>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</si>
  <si>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</si>
  <si>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</si>
  <si>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</si>
  <si>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</si>
  <si>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</si>
  <si>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</si>
  <si>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</si>
  <si>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</si>
  <si>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</si>
  <si>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</si>
  <si>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</si>
  <si>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</si>
  <si>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</si>
  <si>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</si>
  <si>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</si>
  <si>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</si>
  <si>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</si>
  <si>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</si>
  <si>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</si>
  <si>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</si>
  <si>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</si>
  <si>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</si>
  <si>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</si>
  <si>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</si>
  <si>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</si>
  <si>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</si>
  <si>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</si>
  <si>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</si>
  <si>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</si>
  <si>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</si>
  <si>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</si>
  <si>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</si>
  <si>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</si>
  <si>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</si>
  <si>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</si>
  <si>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</si>
  <si>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</si>
  <si>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</si>
  <si>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</si>
  <si>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</si>
  <si>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</si>
  <si>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</si>
  <si>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</si>
  <si>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</si>
  <si>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</si>
  <si>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</si>
  <si>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</si>
  <si>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</si>
  <si>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</si>
  <si>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</si>
  <si>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</si>
  <si>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</si>
  <si>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</si>
  <si>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</si>
  <si>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</si>
  <si>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</si>
  <si>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</si>
  <si>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</si>
  <si>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</si>
  <si>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</si>
  <si>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</si>
  <si>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</si>
  <si>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</si>
  <si>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</si>
  <si>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</si>
  <si>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</si>
  <si>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</si>
  <si>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</si>
  <si>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</si>
  <si>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</si>
  <si>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</si>
  <si>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</si>
  <si>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</si>
  <si>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</si>
  <si>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</si>
  <si>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</si>
  <si>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</si>
  <si>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</si>
  <si>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</si>
  <si>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</si>
  <si>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</si>
  <si>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</si>
  <si>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</si>
  <si>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</si>
  <si>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</si>
  <si>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</si>
  <si>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</si>
  <si>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</si>
  <si>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</si>
  <si>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</si>
  <si>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</si>
  <si>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</si>
  <si>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</si>
  <si>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</si>
  <si>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</si>
  <si>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</si>
  <si>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</si>
  <si>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</si>
  <si>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</si>
  <si>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</si>
  <si>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</si>
  <si>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</si>
  <si>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</si>
  <si>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</si>
  <si>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</si>
  <si>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</si>
  <si>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</si>
  <si>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</si>
  <si>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</si>
  <si>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</si>
  <si>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</si>
  <si>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</si>
  <si>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</si>
  <si>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</si>
  <si>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</si>
  <si>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</si>
  <si>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</si>
  <si>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</si>
  <si>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</si>
  <si>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</si>
  <si>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</si>
  <si>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</si>
  <si>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</si>
  <si>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</si>
  <si>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</si>
  <si>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</si>
  <si>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</si>
  <si>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</si>
  <si>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</si>
  <si>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</si>
  <si>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</si>
  <si>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</si>
  <si>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</si>
  <si>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</si>
  <si>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</si>
  <si>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</si>
  <si>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</si>
  <si>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</si>
  <si>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</si>
  <si>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</si>
  <si>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</si>
  <si>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</si>
  <si>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</si>
  <si>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</si>
  <si>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</si>
  <si>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</si>
  <si>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</si>
  <si>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</si>
  <si>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</si>
  <si>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</si>
  <si>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</si>
  <si>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</si>
  <si>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</si>
  <si>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</si>
  <si>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</si>
  <si>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</si>
  <si>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</si>
  <si>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</si>
  <si>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</si>
  <si>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</si>
  <si>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</si>
  <si>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</si>
  <si>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</si>
  <si>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</si>
  <si>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</si>
  <si>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</si>
  <si>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</si>
  <si>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</si>
  <si>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</si>
  <si>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</si>
  <si>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</si>
  <si>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</si>
  <si>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</si>
  <si>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</si>
  <si>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</si>
  <si>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</si>
  <si>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</si>
  <si>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</si>
  <si>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</si>
  <si>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</si>
  <si>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</si>
  <si>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</si>
  <si>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</si>
  <si>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</si>
  <si>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</si>
  <si>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</si>
  <si>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</si>
  <si>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</si>
  <si>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</si>
  <si>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</si>
  <si>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</si>
  <si>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</si>
  <si>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</si>
  <si>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</si>
  <si>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</si>
  <si>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</si>
  <si>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</si>
  <si>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</si>
  <si>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</si>
  <si>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</si>
  <si>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</si>
  <si>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</si>
  <si>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</si>
  <si>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</si>
  <si>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</si>
  <si>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</si>
  <si>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</si>
  <si>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</si>
  <si>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</si>
  <si>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</si>
  <si>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</si>
  <si>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</si>
  <si>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</si>
  <si>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</si>
  <si>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</si>
  <si>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</si>
  <si>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</si>
  <si>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</si>
  <si>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</si>
  <si>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</si>
  <si>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</si>
  <si>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</si>
  <si>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</si>
  <si>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</si>
  <si>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</si>
  <si>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</si>
  <si>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</si>
  <si>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</si>
  <si>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</si>
  <si>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</si>
  <si>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</si>
  <si>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</si>
  <si>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</si>
  <si>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</si>
  <si>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</si>
  <si>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</si>
  <si>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</si>
  <si>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</si>
  <si>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</si>
  <si>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</si>
  <si>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</si>
  <si>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</si>
  <si>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</si>
  <si>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</si>
  <si>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</si>
  <si>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</si>
  <si>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</si>
  <si>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</si>
  <si>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</si>
  <si>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</si>
  <si>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</si>
  <si>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</si>
  <si>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</si>
  <si>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</si>
  <si>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</si>
  <si>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</si>
  <si>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</si>
  <si>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</si>
  <si>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</si>
  <si>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</si>
  <si>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</si>
  <si>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</si>
  <si>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</si>
  <si>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</si>
  <si>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</si>
  <si>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</si>
  <si>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</si>
  <si>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</si>
  <si>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</si>
  <si>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</si>
  <si>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</si>
  <si>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</si>
  <si>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</si>
  <si>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</si>
  <si>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</si>
  <si>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</si>
  <si>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</si>
  <si>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</si>
  <si>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</si>
  <si>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</si>
  <si>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</si>
  <si>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</si>
  <si>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</si>
  <si>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</si>
  <si>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</si>
  <si>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</si>
  <si>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</si>
  <si>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</si>
  <si>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</si>
  <si>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</si>
  <si>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</si>
  <si>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</si>
  <si>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</si>
  <si>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</si>
  <si>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</si>
  <si>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</si>
  <si>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</si>
  <si>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</si>
  <si>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</si>
  <si>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</si>
  <si>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</si>
  <si>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</si>
  <si>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</si>
  <si>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</si>
  <si>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</si>
  <si>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</si>
  <si>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</si>
  <si>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</si>
  <si>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</si>
  <si>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</si>
  <si>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</si>
  <si>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</si>
  <si>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</si>
  <si>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</si>
  <si>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</si>
  <si>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</si>
  <si>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</si>
  <si>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</si>
  <si>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</si>
  <si>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</si>
  <si>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</si>
  <si>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</si>
  <si>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</si>
  <si>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</si>
  <si>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</si>
  <si>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</si>
  <si>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</si>
  <si>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</si>
  <si>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</si>
  <si>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</si>
  <si>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</si>
  <si>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</si>
  <si>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</si>
  <si>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</si>
  <si>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</si>
  <si>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</si>
  <si>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</si>
  <si>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</si>
  <si>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</si>
  <si>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</si>
  <si>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</si>
  <si>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</si>
  <si>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</si>
  <si>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</si>
  <si>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</si>
  <si>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</si>
  <si>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</si>
  <si>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</si>
  <si>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</si>
  <si>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</si>
  <si>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</si>
  <si>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</si>
  <si>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</si>
  <si>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</si>
  <si>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</si>
  <si>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</si>
  <si>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</si>
  <si>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</si>
  <si>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</si>
  <si>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</si>
  <si>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</si>
  <si>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</si>
  <si>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</si>
  <si>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</si>
  <si>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</si>
  <si>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</si>
  <si>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</si>
  <si>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</si>
  <si>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</si>
  <si>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</si>
  <si>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</si>
  <si>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</si>
  <si>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</si>
  <si>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</si>
  <si>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</si>
  <si>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</si>
  <si>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</si>
  <si>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</si>
  <si>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</si>
  <si>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</si>
  <si>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</si>
  <si>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</si>
  <si>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</si>
  <si>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</si>
  <si>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</si>
  <si>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</si>
  <si>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</si>
  <si>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</si>
  <si>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</si>
  <si>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</si>
  <si>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</si>
  <si>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</si>
  <si>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</si>
  <si>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</si>
  <si>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</si>
  <si>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</si>
  <si>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</si>
  <si>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</si>
  <si>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</si>
  <si>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</si>
  <si>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</si>
  <si>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</si>
  <si>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</si>
  <si>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</si>
  <si>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</si>
  <si>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</si>
  <si>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</si>
  <si>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</si>
  <si>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</si>
  <si>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</si>
  <si>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</si>
  <si>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</si>
  <si>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</si>
  <si>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</si>
  <si>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</si>
  <si>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</si>
  <si>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</si>
  <si>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</si>
  <si>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</si>
  <si>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</si>
  <si>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</si>
  <si>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</si>
  <si>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</si>
  <si>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</si>
  <si>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</si>
  <si>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</si>
  <si>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</si>
  <si>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</si>
  <si>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</si>
  <si>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</si>
  <si>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</si>
  <si>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</si>
  <si>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</si>
  <si>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</si>
  <si>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</si>
  <si>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</si>
  <si>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</si>
  <si>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</si>
  <si>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</si>
  <si>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</si>
  <si>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</si>
  <si>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</si>
  <si>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</si>
  <si>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</si>
  <si>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</si>
  <si>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</si>
  <si>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</si>
  <si>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</si>
  <si>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</si>
  <si>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</si>
  <si>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</si>
  <si>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</si>
  <si>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</si>
  <si>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</si>
  <si>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</si>
  <si>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</si>
  <si>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</si>
  <si>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</si>
  <si>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</si>
  <si>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</si>
  <si>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</si>
  <si>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</si>
  <si>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</si>
  <si>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</si>
  <si>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</si>
  <si>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</si>
  <si>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</si>
  <si>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</si>
  <si>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</si>
  <si>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</si>
  <si>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</si>
  <si>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</si>
  <si>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</si>
  <si>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</si>
  <si>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</si>
  <si>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</si>
  <si>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</si>
  <si>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</si>
  <si>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</si>
  <si>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</si>
  <si>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</si>
  <si>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</si>
  <si>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</si>
  <si>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</si>
  <si>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</si>
  <si>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</si>
  <si>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</si>
  <si>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</si>
  <si>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</si>
  <si>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</si>
  <si>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</si>
  <si>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</si>
  <si>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</si>
  <si>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</si>
  <si>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</si>
  <si>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</si>
  <si>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</si>
  <si>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</si>
  <si>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</si>
  <si>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</si>
  <si>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</si>
  <si>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</si>
  <si>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</si>
  <si>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</si>
  <si>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</si>
  <si>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</si>
  <si>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</si>
  <si>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</si>
  <si>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</si>
  <si>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</si>
  <si>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</si>
  <si>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</si>
  <si>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</si>
  <si>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</si>
  <si>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</si>
  <si>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</si>
  <si>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</si>
  <si>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</si>
  <si>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</si>
  <si>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</si>
  <si>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</si>
  <si>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</si>
  <si>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</si>
  <si>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</si>
  <si>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</si>
  <si>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</si>
  <si>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</si>
  <si>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</si>
  <si>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</si>
  <si>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</si>
  <si>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</si>
  <si>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</si>
  <si>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</si>
  <si>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</si>
  <si>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</si>
  <si>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</si>
  <si>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</si>
  <si>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</si>
  <si>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</si>
  <si>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</si>
  <si>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</si>
  <si>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</si>
  <si>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</si>
  <si>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</si>
  <si>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</si>
  <si>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</si>
  <si>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</si>
  <si>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</si>
  <si>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</si>
  <si>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</si>
  <si>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</si>
  <si>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</si>
  <si>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</si>
  <si>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</si>
  <si>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</si>
  <si>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</si>
  <si>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</si>
  <si>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</si>
  <si>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</si>
  <si>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</si>
  <si>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</si>
  <si>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</si>
  <si>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</si>
  <si>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</si>
  <si>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</si>
  <si>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</si>
  <si>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</si>
  <si>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</si>
  <si>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</si>
  <si>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</si>
  <si>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</si>
  <si>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</si>
  <si>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</si>
  <si>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</si>
  <si>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</si>
  <si>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</si>
  <si>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</si>
  <si>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</si>
  <si>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</si>
  <si>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</si>
  <si>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</si>
  <si>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</si>
  <si>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</si>
  <si>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</si>
  <si>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</si>
  <si>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</si>
  <si>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</si>
  <si>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</si>
  <si>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</si>
  <si>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</si>
  <si>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</si>
  <si>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</si>
  <si>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</si>
  <si>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</si>
  <si>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</si>
  <si>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</si>
  <si>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</si>
  <si>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</si>
  <si>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</si>
  <si>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</si>
  <si>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</si>
  <si>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</si>
  <si>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</si>
  <si>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</si>
  <si>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</si>
  <si>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</si>
  <si>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</si>
  <si>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</si>
  <si>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</si>
  <si>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</si>
  <si>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</si>
  <si>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</si>
  <si>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</si>
  <si>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</si>
  <si>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</si>
  <si>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</si>
  <si>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</si>
  <si>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</si>
  <si>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</si>
  <si>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</si>
  <si>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</si>
  <si>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</si>
  <si>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</si>
  <si>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</si>
  <si>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</si>
  <si>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</si>
  <si>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</si>
  <si>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</si>
  <si>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</si>
  <si>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</si>
  <si>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</si>
  <si>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</si>
  <si>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</si>
  <si>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</si>
  <si>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</si>
  <si>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</si>
  <si>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</si>
  <si>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</si>
  <si>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</si>
  <si>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</si>
  <si>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</si>
  <si>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</si>
  <si>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</si>
  <si>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</si>
  <si>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</si>
  <si>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</si>
  <si>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</si>
  <si>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</si>
  <si>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</si>
  <si>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</si>
  <si>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</si>
  <si>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</si>
  <si>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</si>
  <si>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</si>
  <si>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</si>
  <si>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</si>
  <si>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</si>
  <si>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</si>
  <si>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</si>
  <si>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</si>
  <si>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</si>
  <si>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</si>
  <si>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</si>
  <si>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</si>
  <si>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</si>
  <si>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</si>
  <si>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</si>
  <si>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</si>
  <si>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</si>
  <si>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</si>
  <si>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</si>
  <si>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</si>
  <si>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</si>
  <si>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</si>
  <si>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</si>
  <si>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</si>
  <si>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</si>
  <si>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</si>
  <si>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</si>
  <si>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</si>
  <si>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</si>
  <si>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</si>
  <si>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</si>
  <si>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</si>
  <si>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</si>
  <si>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</si>
  <si>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</si>
  <si>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</si>
  <si>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</si>
  <si>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</si>
  <si>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</si>
  <si>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</si>
  <si>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</si>
  <si>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</si>
  <si>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</si>
  <si>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</si>
  <si>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</si>
  <si>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</si>
  <si>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</si>
  <si>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</si>
  <si>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</si>
  <si>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</si>
  <si>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</si>
  <si>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</si>
  <si>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</si>
  <si>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</si>
  <si>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</si>
  <si>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</si>
  <si>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</si>
  <si>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</si>
  <si>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</si>
  <si>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</si>
  <si>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</si>
  <si>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</si>
  <si>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</si>
  <si>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</si>
  <si>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</si>
  <si>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</si>
  <si>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</si>
  <si>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</si>
  <si>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</si>
  <si>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</si>
  <si>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</si>
  <si>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</si>
  <si>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</si>
  <si>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</si>
  <si>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</si>
  <si>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</si>
  <si>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</si>
  <si>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</si>
  <si>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</si>
  <si>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</si>
  <si>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</si>
  <si>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</si>
  <si>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</si>
  <si>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</si>
  <si>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</si>
  <si>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</si>
  <si>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</si>
  <si>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</si>
  <si>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</si>
  <si>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</si>
  <si>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</si>
  <si>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</si>
  <si>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</si>
  <si>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</si>
  <si>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</si>
  <si>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</si>
  <si>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</si>
  <si>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</si>
  <si>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</si>
  <si>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</si>
  <si>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</si>
  <si>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</si>
  <si>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</si>
  <si>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</si>
  <si>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</si>
  <si>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</si>
  <si>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</si>
  <si>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</si>
  <si>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</si>
  <si>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</si>
  <si>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</si>
  <si>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</si>
  <si>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</si>
  <si>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</si>
  <si>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</si>
  <si>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</si>
  <si>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</si>
  <si>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</si>
  <si>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</si>
  <si>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</si>
  <si>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</si>
  <si>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</si>
  <si>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</si>
  <si>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</si>
  <si>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</si>
  <si>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</si>
  <si>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</si>
  <si>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</si>
  <si>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</si>
  <si>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</si>
  <si>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</si>
  <si>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</si>
  <si>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</si>
  <si>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</si>
  <si>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</si>
  <si>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</si>
  <si>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</si>
  <si>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</si>
  <si>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</si>
  <si>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</si>
  <si>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</si>
  <si>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</si>
  <si>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</si>
  <si>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</si>
  <si>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</si>
  <si>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</si>
  <si>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</si>
  <si>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</si>
  <si>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</si>
  <si>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</si>
  <si>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</si>
  <si>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</si>
  <si>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</si>
  <si>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</si>
  <si>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</si>
  <si>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</si>
  <si>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</si>
  <si>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</si>
  <si>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</si>
  <si>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</si>
  <si>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</si>
  <si>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</si>
  <si>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</si>
  <si>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</si>
  <si>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</si>
  <si>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</si>
  <si>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</si>
  <si>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</si>
  <si>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</si>
  <si>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</si>
  <si>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</si>
  <si>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</si>
  <si>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</si>
  <si>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</si>
  <si>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</si>
  <si>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</si>
  <si>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</si>
  <si>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</si>
  <si>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</si>
  <si>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</si>
  <si>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</si>
  <si>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</si>
  <si>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</si>
  <si>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</si>
  <si>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</si>
  <si>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</si>
  <si>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</si>
  <si>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</si>
  <si>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</si>
  <si>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</si>
  <si>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</si>
  <si>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</si>
  <si>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</si>
  <si>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</si>
  <si>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</si>
  <si>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</si>
  <si>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</si>
  <si>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</si>
  <si>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</si>
  <si>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</si>
  <si>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</si>
  <si>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</si>
  <si>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</si>
  <si>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</si>
  <si>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</si>
  <si>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</si>
  <si>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</si>
  <si>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</si>
  <si>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</si>
  <si>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</si>
  <si>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</si>
  <si>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</si>
  <si>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</si>
  <si>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</si>
  <si>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</si>
  <si>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</si>
  <si>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</si>
  <si>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</si>
  <si>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</si>
  <si>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</si>
  <si>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</si>
  <si>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</si>
  <si>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</si>
  <si>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</si>
  <si>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</si>
  <si>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</si>
  <si>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</si>
  <si>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</si>
  <si>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</si>
  <si>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</si>
  <si>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</si>
  <si>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</si>
  <si>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</si>
  <si>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</si>
  <si>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</si>
  <si>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</si>
  <si>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</si>
  <si>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</si>
  <si>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</si>
  <si>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</si>
  <si>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</si>
  <si>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</si>
  <si>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</si>
  <si>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</si>
  <si>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</si>
  <si>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</si>
  <si>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</si>
  <si>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</si>
  <si>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</si>
  <si>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</si>
  <si>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</si>
  <si>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</si>
  <si>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</si>
  <si>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</si>
  <si>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</si>
  <si>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</si>
  <si>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</si>
  <si>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</si>
  <si>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</si>
  <si>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</si>
  <si>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</si>
  <si>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</si>
  <si>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</si>
  <si>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</si>
  <si>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</si>
  <si>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</si>
  <si>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</si>
  <si>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</si>
  <si>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</si>
  <si>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</si>
  <si>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</si>
  <si>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</si>
  <si>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</si>
  <si>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</si>
  <si>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</si>
  <si>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</si>
  <si>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</si>
  <si>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</si>
  <si>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</si>
  <si>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</si>
  <si>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</si>
  <si>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</si>
  <si>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</si>
  <si>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</si>
  <si>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</si>
  <si>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</si>
  <si>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</si>
  <si>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</si>
  <si>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</si>
  <si>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</si>
  <si>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</si>
  <si>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</si>
  <si>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</si>
  <si>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</si>
  <si>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</si>
  <si>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</si>
  <si>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</si>
  <si>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</si>
  <si>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</si>
  <si>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</si>
  <si>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</si>
  <si>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</si>
  <si>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</si>
  <si>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</si>
  <si>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</si>
  <si>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</si>
  <si>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</si>
  <si>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</si>
  <si>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</si>
  <si>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</si>
  <si>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</si>
  <si>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</si>
  <si>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</si>
  <si>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</si>
  <si>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</si>
  <si>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</si>
  <si>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</si>
  <si>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</si>
  <si>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</si>
  <si>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</si>
  <si>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</si>
  <si>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</si>
  <si>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</si>
  <si>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</si>
  <si>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</si>
  <si>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</si>
  <si>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</si>
  <si>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</si>
  <si>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</si>
  <si>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</si>
  <si>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</si>
  <si>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</si>
  <si>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</si>
  <si>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</si>
  <si>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</si>
  <si>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</si>
  <si>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</si>
  <si>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</si>
  <si>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</si>
  <si>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</si>
  <si>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</si>
  <si>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</si>
  <si>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</si>
  <si>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</si>
  <si>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</si>
  <si>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</si>
  <si>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</si>
  <si>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</si>
  <si>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</si>
  <si>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</si>
  <si>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</si>
  <si>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</si>
  <si>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</si>
  <si>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</si>
  <si>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</si>
  <si>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</si>
  <si>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</si>
  <si>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</si>
  <si>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</si>
  <si>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</si>
  <si>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</si>
  <si>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</si>
  <si>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</si>
  <si>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</si>
  <si>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</si>
  <si>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</si>
  <si>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</si>
  <si>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</si>
  <si>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</si>
  <si>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</si>
  <si>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</si>
  <si>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</si>
  <si>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</si>
  <si>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</si>
  <si>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</si>
  <si>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</si>
  <si>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</si>
  <si>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</si>
  <si>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</si>
  <si>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</si>
  <si>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</si>
  <si>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</si>
  <si>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</si>
  <si>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</si>
  <si>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</si>
  <si>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</si>
  <si>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</si>
  <si>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</si>
  <si>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</si>
  <si>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</si>
  <si>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</si>
  <si>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</si>
  <si>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</si>
  <si>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</si>
  <si>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</si>
  <si>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</si>
  <si>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</si>
  <si>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</si>
  <si>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</si>
  <si>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</si>
  <si>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</si>
  <si>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</si>
  <si>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</si>
  <si>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</si>
  <si>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</si>
  <si>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</si>
  <si>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</si>
  <si>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</si>
  <si>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</si>
  <si>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</si>
  <si>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</si>
  <si>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</si>
  <si>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</si>
  <si>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</si>
  <si>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</si>
  <si>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</si>
  <si>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</si>
  <si>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</si>
  <si>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</si>
  <si>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</si>
  <si>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</si>
  <si>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</si>
  <si>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</si>
  <si>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</si>
  <si>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</si>
  <si>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</si>
  <si>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</si>
  <si>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</si>
  <si>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</si>
  <si>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</si>
  <si>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</si>
  <si>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</si>
  <si>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</si>
  <si>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</si>
  <si>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</si>
  <si>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</si>
  <si>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</si>
  <si>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</si>
  <si>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</si>
  <si>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</si>
  <si>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</si>
  <si>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</si>
  <si>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</si>
  <si>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</si>
  <si>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</si>
  <si>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</si>
  <si>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</si>
  <si>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</si>
  <si>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</si>
  <si>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</si>
  <si>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</si>
  <si>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</si>
  <si>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</si>
  <si>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</si>
  <si>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</si>
  <si>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</si>
  <si>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</si>
  <si>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</si>
  <si>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</si>
  <si>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</si>
  <si>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</si>
  <si>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</si>
  <si>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</si>
  <si>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</si>
  <si>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</si>
  <si>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</si>
  <si>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</si>
  <si>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</si>
  <si>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</si>
  <si>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</si>
  <si>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</si>
  <si>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</si>
  <si>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</si>
  <si>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</si>
  <si>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</si>
  <si>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</si>
  <si>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</si>
  <si>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</si>
  <si>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</si>
  <si>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</si>
  <si>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</si>
  <si>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</si>
  <si>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</si>
  <si>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</si>
  <si>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</si>
  <si>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</si>
  <si>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</si>
  <si>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</si>
  <si>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</si>
  <si>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</si>
  <si>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</si>
  <si>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</si>
  <si>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</si>
  <si>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</si>
  <si>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</si>
  <si>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</si>
  <si>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</si>
  <si>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</si>
  <si>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</si>
  <si>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</si>
  <si>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</si>
  <si>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</si>
  <si>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</si>
  <si>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</si>
  <si>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</si>
  <si>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</si>
  <si>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</si>
  <si>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</si>
  <si>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</si>
  <si>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</si>
  <si>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</si>
  <si>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</si>
  <si>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</si>
  <si>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</si>
  <si>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</si>
  <si>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</si>
  <si>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</si>
  <si>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</si>
  <si>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</si>
  <si>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</si>
  <si>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</si>
  <si>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</si>
  <si>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</si>
  <si>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</si>
  <si>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</si>
  <si>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</si>
  <si>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</si>
  <si>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</si>
  <si>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</si>
  <si>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</si>
  <si>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</si>
  <si>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</si>
  <si>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</si>
  <si>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</si>
  <si>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</si>
  <si>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</si>
  <si>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</si>
  <si>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</si>
  <si>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</si>
  <si>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</si>
  <si>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</si>
  <si>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</si>
  <si>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</si>
  <si>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</si>
  <si>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</si>
  <si>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</si>
  <si>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</si>
  <si>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</si>
  <si>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</si>
  <si>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</si>
  <si>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</si>
  <si>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</si>
  <si>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</si>
  <si>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</si>
  <si>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</si>
  <si>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</si>
  <si>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</si>
  <si>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</si>
  <si>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</si>
  <si>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</si>
  <si>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</si>
  <si>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</si>
  <si>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</si>
  <si>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</si>
  <si>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</si>
  <si>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</si>
  <si>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</si>
  <si>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</si>
  <si>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</si>
  <si>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</si>
  <si>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</si>
  <si>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</si>
  <si>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</si>
  <si>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</si>
  <si>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</si>
  <si>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</si>
  <si>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</si>
  <si>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</si>
  <si>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</si>
  <si>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</si>
  <si>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</si>
  <si>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</si>
  <si>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</si>
  <si>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</si>
  <si>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</si>
  <si>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</si>
  <si>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</si>
  <si>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</si>
  <si>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</si>
  <si>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</si>
  <si>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</si>
  <si>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</si>
  <si>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</si>
  <si>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</si>
  <si>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</si>
  <si>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</si>
  <si>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</si>
  <si>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</si>
  <si>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</si>
  <si>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</si>
  <si>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</si>
  <si>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</si>
  <si>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</si>
  <si>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</si>
  <si>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</si>
  <si>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</si>
  <si>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</si>
  <si>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</si>
  <si>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</si>
  <si>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</si>
  <si>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</si>
  <si>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</si>
  <si>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</si>
  <si>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</si>
  <si>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</si>
  <si>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</si>
  <si>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</si>
  <si>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</si>
  <si>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</si>
  <si>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</si>
  <si>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</si>
  <si>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</si>
  <si>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</si>
  <si>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</si>
  <si>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</si>
  <si>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</si>
  <si>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</si>
  <si>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</si>
  <si>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</si>
  <si>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</si>
  <si>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</si>
  <si>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</si>
  <si>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</si>
  <si>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</si>
  <si>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</si>
  <si>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</si>
  <si>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</si>
  <si>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</si>
  <si>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</si>
  <si>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</si>
  <si>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</si>
  <si>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</si>
  <si>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</si>
  <si>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</si>
  <si>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</si>
  <si>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</si>
  <si>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</si>
  <si>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</si>
  <si>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</si>
  <si>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</si>
  <si>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</si>
  <si>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</si>
  <si>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</si>
  <si>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</si>
  <si>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</si>
  <si>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</si>
  <si>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</si>
  <si>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</si>
  <si>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</si>
  <si>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</si>
  <si>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</si>
  <si>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</si>
  <si>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</si>
  <si>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</si>
  <si>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</si>
  <si>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</si>
  <si>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</si>
  <si>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</si>
  <si>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</si>
  <si>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</si>
  <si>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</si>
  <si>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</si>
  <si>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</si>
  <si>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</si>
  <si>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</si>
  <si>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</si>
  <si>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</si>
  <si>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</si>
  <si>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</si>
  <si>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</si>
  <si>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</si>
  <si>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</si>
  <si>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</si>
  <si>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</si>
  <si>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</si>
  <si>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</si>
  <si>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</si>
  <si>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</si>
  <si>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</si>
  <si>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</si>
  <si>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</si>
  <si>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</si>
  <si>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</si>
  <si>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</si>
  <si>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</si>
  <si>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</si>
  <si>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</si>
  <si>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</si>
  <si>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</si>
  <si>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</si>
  <si>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</si>
  <si>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</si>
  <si>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</si>
  <si>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</si>
  <si>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</si>
  <si>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</si>
  <si>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</si>
  <si>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</si>
  <si>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</si>
  <si>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</si>
  <si>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</si>
  <si>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</si>
  <si>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</si>
  <si>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</si>
  <si>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</si>
  <si>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</si>
  <si>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</si>
  <si>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</si>
  <si>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</si>
  <si>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</si>
  <si>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</si>
  <si>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</si>
  <si>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</si>
  <si>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</si>
  <si>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</si>
  <si>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</si>
  <si>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</si>
  <si>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</si>
  <si>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</si>
  <si>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</si>
  <si>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</si>
  <si>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</si>
  <si>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</si>
  <si>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</si>
  <si>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</si>
  <si>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</si>
  <si>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</si>
  <si>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</si>
  <si>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</si>
  <si>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</si>
  <si>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</si>
  <si>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</si>
  <si>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</si>
  <si>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</si>
  <si>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</si>
  <si>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</si>
  <si>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</si>
  <si>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</si>
  <si>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</si>
  <si>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</si>
  <si>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</si>
  <si>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</si>
  <si>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</si>
  <si>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</si>
  <si>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</si>
  <si>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</si>
  <si>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</si>
  <si>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</si>
  <si>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</si>
  <si>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</si>
  <si>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</si>
  <si>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</si>
  <si>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</si>
  <si>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</si>
  <si>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</si>
  <si>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</si>
  <si>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</si>
  <si>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</si>
  <si>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</si>
  <si>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</si>
  <si>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</si>
  <si>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</si>
  <si>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</si>
  <si>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</si>
  <si>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</si>
  <si>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</si>
  <si>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</si>
  <si>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</si>
  <si>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</si>
  <si>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</si>
  <si>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</si>
  <si>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</si>
  <si>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</si>
  <si>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</si>
  <si>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</si>
  <si>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</si>
  <si>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</si>
  <si>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</si>
  <si>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</si>
  <si>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</si>
  <si>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</si>
  <si>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</si>
  <si>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</si>
  <si>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</si>
  <si>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</si>
  <si>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</si>
  <si>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</si>
  <si>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</si>
  <si>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</si>
  <si>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</si>
  <si>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</si>
  <si>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</si>
  <si>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</si>
  <si>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</si>
  <si>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</si>
  <si>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</si>
  <si>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</si>
  <si>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</si>
  <si>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</si>
  <si>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</si>
  <si>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</si>
  <si>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</si>
  <si>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</si>
  <si>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</si>
  <si>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</si>
  <si>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</si>
  <si>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</si>
  <si>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</si>
  <si>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</si>
  <si>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</si>
  <si>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</si>
  <si>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</si>
  <si>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</si>
  <si>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</si>
  <si>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</si>
  <si>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</si>
  <si>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</si>
  <si>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</si>
  <si>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</si>
  <si>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</si>
  <si>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</si>
  <si>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</si>
  <si>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</si>
  <si>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</si>
  <si>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</si>
  <si>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</si>
  <si>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</si>
  <si>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</si>
  <si>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</si>
  <si>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</si>
  <si>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</si>
  <si>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</si>
  <si>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</si>
  <si>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</si>
  <si>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</si>
  <si>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</si>
  <si>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</si>
  <si>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</si>
  <si>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</si>
  <si>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</si>
  <si>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</si>
  <si>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</si>
  <si>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</si>
  <si>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</si>
  <si>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</si>
  <si>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</si>
  <si>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</si>
  <si>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</si>
  <si>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</si>
  <si>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</si>
  <si>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</si>
  <si>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</si>
  <si>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</si>
  <si>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</si>
  <si>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</si>
  <si>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</si>
  <si>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</si>
  <si>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</si>
  <si>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</si>
  <si>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</si>
  <si>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</si>
  <si>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</si>
  <si>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</si>
  <si>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</si>
  <si>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</si>
  <si>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</si>
  <si>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</si>
  <si>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</si>
  <si>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</si>
  <si>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</si>
  <si>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</si>
  <si>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</si>
  <si>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</si>
  <si>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</si>
  <si>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</si>
  <si>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</si>
  <si>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</si>
  <si>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</si>
  <si>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</si>
  <si>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</si>
  <si>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</si>
  <si>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</si>
  <si>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</si>
  <si>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</si>
  <si>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</si>
  <si>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</si>
  <si>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</si>
  <si>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</si>
  <si>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</si>
  <si>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</si>
  <si>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</si>
  <si>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</si>
  <si>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</si>
  <si>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</si>
  <si>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</si>
  <si>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</si>
  <si>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</si>
  <si>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</si>
  <si>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</si>
  <si>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</si>
  <si>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</si>
  <si>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</si>
  <si>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</si>
  <si>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</si>
  <si>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</si>
  <si>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</si>
  <si>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</si>
  <si>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</si>
  <si>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</si>
  <si>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</si>
  <si>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</si>
  <si>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</si>
  <si>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</si>
  <si>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</si>
  <si>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</si>
  <si>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</si>
  <si>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</si>
  <si>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</si>
  <si>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</si>
  <si>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</si>
  <si>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</si>
  <si>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</si>
  <si>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</si>
  <si>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</si>
  <si>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</si>
  <si>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</si>
  <si>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</si>
  <si>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</si>
  <si>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</si>
  <si>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</si>
  <si>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</si>
  <si>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</si>
  <si>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</si>
  <si>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</si>
  <si>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</si>
  <si>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</si>
  <si>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</si>
  <si>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</si>
  <si>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</si>
  <si>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</si>
  <si>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</si>
  <si>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</si>
  <si>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</si>
  <si>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</si>
  <si>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</si>
  <si>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</si>
  <si>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</si>
  <si>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</si>
  <si>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</si>
  <si>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</si>
  <si>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</si>
  <si>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</si>
  <si>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</si>
  <si>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</si>
  <si>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</si>
  <si>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</si>
  <si>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</si>
  <si>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</si>
  <si>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</si>
  <si>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</si>
  <si>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</si>
  <si>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</si>
  <si>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</si>
  <si>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</si>
  <si>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</si>
  <si>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</si>
  <si>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</si>
  <si>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</si>
  <si>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</si>
  <si>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</si>
  <si>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</si>
  <si>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</si>
  <si>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</si>
  <si>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</si>
  <si>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</si>
  <si>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</si>
  <si>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</si>
  <si>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</si>
  <si>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</si>
  <si>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</si>
  <si>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</si>
  <si>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</si>
  <si>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</si>
  <si>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</si>
  <si>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</si>
  <si>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</si>
  <si>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</si>
  <si>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</si>
  <si>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</si>
  <si>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</si>
  <si>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</si>
  <si>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</si>
  <si>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</si>
  <si>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</si>
  <si>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</si>
  <si>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</si>
  <si>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</si>
  <si>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</si>
  <si>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</si>
  <si>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</si>
  <si>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</si>
  <si>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</si>
  <si>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</si>
  <si>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</si>
  <si>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</si>
  <si>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</si>
  <si>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</si>
  <si>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</si>
  <si>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</si>
  <si>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</si>
  <si>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</si>
  <si>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</si>
  <si>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</si>
  <si>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</si>
  <si>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</si>
  <si>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</si>
  <si>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</si>
  <si>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</si>
  <si>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</si>
  <si>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</si>
  <si>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</si>
  <si>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</si>
  <si>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</si>
  <si>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</si>
  <si>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</si>
  <si>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</si>
  <si>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</si>
  <si>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</si>
  <si>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</si>
  <si>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</si>
  <si>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</si>
  <si>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</si>
  <si>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</si>
  <si>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</si>
  <si>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</si>
  <si>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</si>
  <si>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</si>
  <si>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</si>
  <si>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</si>
  <si>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</si>
  <si>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</si>
  <si>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</si>
  <si>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</si>
  <si>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</si>
  <si>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</si>
  <si>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</si>
  <si>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</si>
  <si>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</si>
  <si>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</si>
  <si>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</si>
  <si>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</si>
  <si>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</si>
  <si>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</si>
  <si>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</si>
  <si>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</si>
  <si>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</si>
  <si>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</si>
  <si>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</si>
  <si>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</si>
  <si>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</si>
  <si>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</si>
  <si>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</si>
  <si>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</si>
  <si>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</si>
  <si>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</si>
  <si>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</si>
  <si>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</si>
  <si>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</si>
  <si>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</si>
  <si>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</si>
  <si>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</si>
  <si>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</si>
  <si>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</si>
  <si>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</si>
  <si>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</si>
  <si>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</si>
  <si>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</si>
  <si>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</si>
  <si>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</si>
  <si>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</si>
  <si>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</si>
  <si>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</si>
  <si>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</si>
  <si>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</si>
  <si>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</si>
  <si>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</si>
  <si>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</si>
  <si>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</si>
  <si>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</si>
  <si>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</si>
  <si>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</si>
  <si>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</si>
  <si>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</si>
  <si>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</si>
  <si>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</si>
  <si>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</si>
  <si>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</si>
  <si>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</si>
  <si>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</si>
  <si>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</si>
  <si>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</si>
  <si>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</si>
  <si>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</si>
  <si>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</si>
  <si>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</si>
  <si>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</si>
  <si>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</si>
  <si>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</si>
  <si>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</si>
  <si>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</si>
  <si>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</si>
  <si>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</si>
  <si>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</si>
  <si>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</si>
  <si>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</si>
  <si>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</si>
  <si>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</si>
  <si>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</si>
  <si>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</si>
  <si>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</si>
  <si>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</si>
  <si>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</si>
  <si>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</si>
  <si>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</si>
  <si>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</si>
  <si>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</si>
  <si>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</si>
  <si>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</si>
  <si>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</si>
  <si>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</si>
  <si>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</si>
  <si>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</si>
  <si>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</si>
  <si>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</si>
  <si>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</si>
  <si>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</si>
  <si>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</si>
  <si>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</si>
  <si>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</si>
  <si>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</si>
  <si>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</si>
  <si>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</si>
  <si>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</si>
  <si>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</si>
  <si>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</si>
  <si>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</si>
  <si>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</si>
  <si>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</si>
  <si>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</si>
  <si>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</si>
  <si>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</si>
  <si>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</si>
  <si>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</si>
  <si>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</si>
  <si>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</si>
  <si>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</si>
  <si>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</si>
  <si>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</si>
  <si>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</si>
  <si>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</si>
  <si>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</si>
  <si>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</si>
  <si>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</si>
  <si>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</si>
  <si>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</si>
  <si>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</si>
  <si>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</si>
  <si>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</si>
  <si>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</si>
  <si>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</si>
  <si>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</si>
  <si>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</si>
  <si>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</si>
  <si>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</si>
  <si>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</si>
  <si>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</si>
  <si>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</si>
  <si>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</si>
  <si>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</si>
  <si>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</si>
  <si>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</si>
  <si>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</si>
  <si>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</si>
  <si>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</si>
  <si>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</si>
  <si>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</si>
  <si>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</si>
  <si>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</si>
  <si>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</si>
  <si>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</si>
  <si>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</si>
  <si>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</si>
  <si>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</si>
  <si>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</si>
  <si>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</si>
  <si>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</si>
  <si>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</si>
  <si>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</si>
  <si>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</si>
  <si>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</si>
  <si>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</si>
  <si>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</si>
  <si>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</si>
  <si>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</si>
  <si>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</si>
  <si>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</si>
  <si>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</si>
  <si>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</si>
  <si>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</si>
  <si>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</si>
  <si>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</si>
  <si>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</si>
  <si>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</si>
  <si>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</si>
  <si>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</si>
  <si>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</si>
  <si>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</si>
  <si>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</si>
  <si>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</si>
  <si>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</si>
  <si>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</si>
  <si>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</si>
  <si>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</si>
  <si>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</si>
  <si>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</si>
  <si>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</si>
  <si>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</si>
  <si>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</si>
  <si>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</si>
  <si>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</si>
  <si>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</si>
  <si>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</si>
  <si>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</si>
  <si>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</si>
  <si>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</si>
  <si>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</si>
  <si>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</si>
  <si>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</si>
  <si>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</si>
  <si>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</si>
  <si>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</si>
  <si>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</si>
  <si>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</si>
  <si>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</si>
  <si>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</si>
  <si>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</si>
  <si>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</si>
  <si>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</si>
  <si>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</si>
  <si>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</si>
  <si>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</si>
  <si>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</si>
  <si>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</si>
  <si>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</si>
  <si>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</si>
  <si>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</si>
  <si>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</si>
  <si>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</si>
  <si>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</si>
  <si>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</si>
  <si>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</si>
  <si>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</si>
  <si>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</si>
  <si>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</si>
  <si>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</si>
  <si>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</si>
  <si>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</si>
  <si>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</si>
  <si>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</si>
  <si>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</si>
  <si>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</si>
  <si>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</si>
  <si>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</si>
  <si>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</si>
  <si>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</si>
  <si>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</si>
  <si>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</si>
  <si>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</si>
  <si>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</si>
  <si>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</si>
  <si>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</si>
  <si>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</si>
  <si>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</si>
  <si>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</si>
  <si>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</si>
  <si>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</si>
  <si>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</si>
  <si>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</si>
  <si>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</si>
  <si>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</si>
  <si>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</si>
  <si>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</si>
  <si>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</si>
  <si>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</si>
  <si>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</si>
  <si>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</si>
  <si>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</si>
  <si>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</si>
  <si>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</si>
  <si>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</si>
  <si>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</si>
  <si>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</si>
  <si>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</si>
  <si>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</si>
  <si>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</si>
  <si>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</si>
  <si>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</si>
  <si>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</si>
  <si>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</si>
  <si>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</si>
  <si>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</si>
  <si>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</si>
  <si>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</si>
  <si>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</si>
  <si>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</si>
  <si>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</si>
  <si>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</si>
  <si>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</si>
  <si>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</si>
  <si>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</si>
  <si>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</si>
  <si>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</si>
  <si>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</si>
  <si>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</si>
  <si>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</si>
  <si>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</si>
  <si>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</si>
  <si>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</si>
  <si>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</si>
  <si>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</si>
  <si>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</si>
  <si>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</si>
  <si>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</si>
  <si>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</si>
  <si>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</si>
  <si>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</si>
  <si>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</si>
  <si>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</si>
  <si>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</si>
  <si>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</si>
  <si>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</si>
  <si>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</si>
  <si>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</si>
  <si>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</si>
  <si>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</si>
  <si>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</si>
  <si>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</si>
  <si>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</si>
  <si>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</si>
  <si>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</si>
  <si>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</si>
  <si>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</si>
  <si>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</si>
  <si>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</si>
  <si>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</si>
  <si>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</si>
  <si>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</si>
  <si>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</si>
  <si>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</si>
  <si>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</si>
  <si>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</si>
  <si>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</si>
  <si>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</si>
  <si>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</si>
  <si>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</si>
  <si>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</si>
  <si>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</si>
  <si>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</si>
  <si>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</si>
  <si>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</si>
  <si>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</si>
  <si>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</si>
  <si>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</si>
  <si>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</si>
  <si>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</si>
  <si>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</si>
  <si>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</si>
  <si>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</si>
  <si>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</si>
  <si>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</si>
  <si>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</si>
  <si>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</si>
  <si>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</si>
  <si>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</si>
  <si>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</si>
  <si>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</si>
  <si>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</si>
  <si>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</si>
  <si>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</si>
  <si>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</si>
  <si>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</si>
  <si>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</si>
  <si>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</si>
  <si>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</si>
  <si>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</si>
  <si>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</si>
  <si>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</si>
  <si>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</si>
  <si>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</si>
  <si>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</si>
  <si>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</si>
  <si>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</si>
  <si>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</si>
  <si>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</si>
  <si>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</si>
  <si>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</si>
  <si>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</si>
  <si>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</si>
  <si>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</si>
  <si>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</si>
  <si>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</si>
  <si>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</si>
  <si>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</si>
  <si>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</si>
  <si>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</si>
  <si>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</si>
  <si>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</si>
  <si>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</si>
  <si>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</si>
  <si>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</si>
  <si>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</si>
  <si>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</si>
  <si>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</si>
  <si>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</si>
  <si>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</si>
  <si>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</si>
  <si>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</si>
  <si>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</si>
  <si>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</si>
  <si>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</si>
  <si>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</si>
  <si>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</si>
  <si>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</si>
  <si>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</si>
  <si>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</si>
  <si>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</si>
  <si>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</si>
  <si>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</si>
  <si>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</si>
  <si>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</si>
  <si>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</si>
  <si>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</si>
  <si>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</si>
  <si>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</si>
  <si>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</si>
  <si>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</si>
  <si>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</si>
  <si>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</si>
  <si>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</si>
  <si>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</si>
  <si>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</si>
  <si>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</si>
  <si>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</si>
  <si>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</si>
  <si>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</si>
  <si>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</si>
  <si>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</si>
  <si>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</si>
  <si>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</si>
  <si>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</si>
  <si>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</si>
  <si>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</si>
  <si>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</si>
  <si>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</si>
  <si>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</si>
  <si>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</si>
  <si>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</si>
  <si>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</si>
  <si>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</si>
  <si>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</si>
  <si>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</si>
  <si>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</si>
  <si>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</si>
  <si>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</si>
  <si>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</si>
  <si>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</si>
  <si>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</si>
  <si>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</si>
  <si>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</si>
  <si>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</si>
  <si>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</si>
  <si>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</si>
  <si>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</si>
  <si>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</si>
  <si>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</si>
  <si>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</si>
  <si>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</si>
  <si>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</si>
  <si>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</si>
  <si>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</si>
  <si>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</si>
  <si>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</si>
  <si>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</si>
  <si>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</si>
  <si>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</si>
  <si>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</si>
  <si>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</si>
  <si>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</si>
  <si>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</si>
  <si>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</si>
  <si>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</si>
  <si>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</si>
  <si>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</si>
  <si>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</si>
  <si>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</si>
  <si>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</si>
  <si>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</si>
  <si>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</si>
  <si>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</si>
  <si>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</si>
  <si>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</si>
  <si>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</si>
  <si>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</si>
  <si>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</si>
  <si>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</si>
  <si>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</si>
  <si>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</si>
  <si>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</si>
  <si>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</si>
  <si>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</si>
  <si>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</si>
  <si>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</si>
  <si>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</si>
  <si>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</si>
  <si>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</si>
  <si>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</si>
  <si>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</si>
  <si>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</si>
  <si>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</si>
  <si>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</si>
  <si>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</si>
  <si>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</si>
  <si>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</si>
  <si>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</si>
  <si>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</si>
  <si>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</si>
  <si>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</si>
  <si>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</si>
  <si>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</si>
  <si>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</si>
  <si>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</si>
  <si>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</si>
  <si>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</si>
  <si>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</si>
  <si>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</si>
  <si>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</si>
  <si>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</si>
  <si>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</si>
  <si>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</si>
  <si>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</si>
  <si>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</si>
  <si>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</si>
  <si>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</si>
  <si>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</si>
  <si>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</si>
  <si>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</si>
  <si>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</si>
  <si>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</si>
  <si>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</si>
  <si>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</si>
  <si>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</si>
  <si>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</si>
  <si>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</si>
  <si>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</si>
  <si>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</si>
  <si>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</si>
  <si>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</si>
  <si>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</si>
  <si>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</si>
  <si>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</si>
  <si>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</si>
  <si>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</si>
  <si>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</si>
  <si>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</si>
  <si>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</si>
  <si>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</si>
  <si>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</si>
  <si>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</si>
  <si>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</si>
  <si>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</si>
  <si>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</si>
  <si>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</si>
  <si>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</si>
  <si>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</si>
  <si>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</si>
  <si>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</si>
  <si>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</si>
  <si>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</si>
  <si>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</si>
  <si>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</si>
  <si>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</si>
  <si>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</si>
  <si>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</si>
  <si>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</si>
  <si>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</si>
  <si>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</si>
  <si>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</si>
  <si>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</si>
  <si>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</si>
  <si>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</si>
  <si>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</si>
  <si>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</si>
  <si>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</si>
  <si>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</si>
  <si>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</si>
  <si>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</si>
  <si>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</si>
  <si>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</si>
  <si>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</si>
  <si>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</si>
  <si>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</si>
  <si>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</si>
  <si>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</si>
  <si>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</si>
  <si>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</si>
  <si>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</si>
  <si>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</si>
  <si>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</si>
  <si>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</si>
  <si>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</si>
  <si>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</si>
  <si>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</si>
  <si>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</si>
  <si>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</si>
  <si>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</si>
  <si>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</si>
  <si>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</si>
  <si>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</si>
  <si>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</si>
  <si>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</si>
  <si>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</si>
  <si>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</si>
  <si>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</si>
  <si>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</si>
  <si>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</si>
  <si>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</si>
  <si>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</si>
  <si>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</si>
  <si>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</si>
  <si>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</si>
  <si>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</si>
  <si>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</si>
  <si>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</si>
  <si>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</si>
  <si>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</si>
  <si>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</si>
  <si>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</si>
  <si>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</si>
  <si>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</si>
  <si>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</si>
  <si>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</si>
  <si>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</si>
  <si>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</si>
  <si>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</si>
  <si>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</si>
  <si>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</si>
  <si>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</si>
  <si>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</si>
  <si>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</si>
  <si>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</si>
  <si>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</si>
  <si>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</si>
  <si>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</si>
  <si>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</si>
  <si>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</si>
  <si>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</si>
  <si>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</si>
  <si>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</si>
  <si>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</si>
  <si>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</si>
  <si>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</si>
  <si>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</si>
  <si>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</si>
  <si>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</si>
  <si>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</si>
  <si>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</si>
  <si>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</si>
  <si>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</si>
  <si>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</si>
  <si>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</si>
  <si>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</si>
  <si>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</si>
  <si>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</si>
  <si>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</si>
  <si>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</si>
  <si>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</si>
  <si>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</si>
  <si>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</si>
  <si>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</si>
  <si>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</si>
  <si>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</si>
  <si>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</si>
  <si>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</si>
  <si>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</si>
  <si>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</si>
  <si>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</si>
  <si>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</si>
  <si>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</si>
  <si>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</si>
  <si>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</si>
  <si>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</si>
  <si>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</si>
  <si>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</si>
  <si>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</si>
  <si>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</si>
  <si>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</si>
  <si>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</si>
  <si>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</si>
  <si>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</si>
  <si>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</si>
  <si>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</si>
  <si>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</si>
  <si>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</si>
  <si>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</si>
  <si>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</si>
  <si>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</si>
  <si>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</si>
  <si>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</si>
  <si>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</si>
  <si>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</si>
  <si>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</si>
  <si>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</si>
  <si>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</si>
  <si>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</si>
  <si>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</si>
  <si>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</si>
  <si>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</si>
  <si>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</si>
  <si>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</si>
  <si>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</si>
  <si>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</si>
  <si>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</si>
  <si>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</si>
  <si>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</si>
  <si>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</si>
  <si>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</si>
  <si>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</si>
  <si>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</si>
  <si>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</si>
  <si>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</si>
  <si>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</si>
  <si>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</si>
  <si>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</si>
  <si>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</si>
  <si>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</si>
  <si>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</si>
  <si>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</si>
  <si>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</si>
  <si>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</si>
  <si>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</si>
  <si>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</si>
  <si>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</si>
  <si>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</si>
  <si>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</si>
  <si>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</si>
  <si>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</si>
  <si>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</si>
  <si>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</si>
  <si>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</si>
  <si>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</si>
  <si>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</si>
  <si>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</si>
  <si>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</si>
  <si>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</si>
  <si>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</si>
  <si>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</si>
  <si>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</si>
  <si>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</si>
  <si>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</si>
  <si>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</si>
  <si>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</si>
  <si>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</si>
  <si>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</si>
  <si>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</si>
  <si>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</si>
  <si>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</si>
  <si>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</si>
  <si>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</si>
  <si>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</si>
  <si>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</si>
  <si>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</si>
  <si>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</si>
  <si>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</si>
  <si>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</si>
  <si>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</si>
  <si>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</si>
  <si>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</si>
  <si>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</si>
  <si>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</si>
  <si>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</si>
  <si>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</si>
  <si>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</si>
  <si>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</si>
  <si>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</si>
  <si>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</si>
  <si>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</si>
  <si>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</si>
  <si>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</si>
  <si>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</si>
  <si>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</si>
  <si>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</si>
  <si>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</si>
  <si>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</si>
  <si>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</si>
  <si>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</si>
  <si>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</si>
  <si>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</si>
  <si>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</si>
  <si>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</si>
  <si>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</si>
  <si>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</si>
  <si>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</si>
  <si>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</si>
  <si>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</si>
  <si>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</si>
  <si>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</si>
  <si>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</si>
  <si>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</si>
  <si>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</si>
  <si>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</si>
  <si>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</si>
  <si>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</si>
  <si>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</si>
  <si>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</si>
  <si>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</si>
  <si>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</si>
  <si>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</si>
  <si>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</si>
  <si>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</si>
  <si>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</si>
  <si>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</si>
  <si>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</si>
  <si>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</si>
  <si>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</si>
  <si>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</si>
  <si>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</si>
  <si>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</si>
  <si>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</si>
  <si>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</si>
  <si>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</si>
  <si>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</si>
  <si>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</si>
  <si>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</si>
  <si>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</si>
  <si>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</si>
  <si>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</si>
  <si>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</si>
  <si>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</si>
  <si>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</si>
  <si>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</si>
  <si>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</si>
  <si>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</si>
  <si>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</si>
  <si>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</si>
  <si>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</si>
  <si>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</si>
  <si>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</si>
  <si>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</si>
  <si>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</si>
  <si>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</si>
  <si>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</si>
  <si>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</si>
  <si>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</si>
  <si>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</si>
  <si>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</si>
  <si>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</si>
  <si>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</si>
  <si>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</si>
  <si>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</si>
  <si>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</si>
  <si>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</si>
  <si>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</si>
  <si>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</si>
  <si>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</si>
  <si>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</si>
  <si>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</si>
  <si>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</si>
  <si>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</si>
  <si>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</si>
  <si>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</si>
  <si>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</si>
  <si>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</si>
  <si>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</si>
  <si>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</si>
  <si>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</si>
  <si>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</si>
  <si>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</si>
  <si>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</si>
  <si>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</si>
  <si>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</si>
  <si>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</si>
  <si>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</si>
  <si>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</si>
  <si>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</si>
  <si>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</si>
  <si>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</si>
  <si>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</si>
  <si>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</si>
  <si>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</si>
  <si>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</si>
  <si>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</si>
  <si>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</si>
  <si>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</si>
  <si>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</si>
  <si>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</si>
  <si>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</si>
  <si>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</si>
  <si>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</si>
  <si>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</si>
  <si>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</si>
  <si>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</si>
  <si>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</si>
  <si>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</si>
  <si>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</si>
  <si>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</si>
  <si>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</si>
  <si>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</si>
  <si>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</si>
  <si>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</si>
  <si>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</si>
  <si>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</si>
  <si>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</si>
  <si>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</si>
  <si>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</si>
  <si>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</si>
  <si>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</si>
  <si>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</si>
  <si>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</si>
  <si>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</si>
  <si>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</si>
  <si>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</si>
  <si>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</si>
  <si>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</si>
  <si>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</si>
  <si>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</si>
  <si>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</si>
  <si>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</si>
  <si>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</si>
  <si>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</si>
  <si>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</si>
  <si>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</si>
  <si>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</si>
  <si>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</si>
  <si>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</si>
  <si>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</si>
  <si>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</si>
  <si>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</si>
  <si>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</si>
  <si>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</si>
  <si>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</si>
  <si>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</si>
  <si>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</si>
  <si>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</si>
  <si>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</si>
  <si>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</si>
  <si>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</si>
  <si>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</si>
  <si>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</si>
  <si>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</si>
  <si>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</si>
  <si>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Tensility International Corporation</t>
  </si>
  <si>
    <t>255 SE 8th St, Redmond, OR 97756</t>
  </si>
  <si>
    <t>Alex Gould</t>
  </si>
  <si>
    <t>compliance@tensility.com</t>
  </si>
  <si>
    <t>541-323-3228</t>
  </si>
  <si>
    <t>Compliance Manager</t>
  </si>
  <si>
    <t>Yunnan Tin Company Ltd - CID002180 is known to source from 3TG covered countries</t>
  </si>
  <si>
    <t>https://tensility.com/conflictmaterials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</si>
</sst>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tensilit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tensility.com/conflictmaterials" TargetMode="External"/><Relationship Id="rId4" Type="http://schemas.openxmlformats.org/officeDocument/2006/relationships/hyperlink" Target="mailto:compliance@tensilit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15607</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15608</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15609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44319</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15612</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15612</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15613</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7" priority="64" stopIfTrue="1">
      <formula>AND(OR($D$26="No",AND($D$26="Yes",$D$32="No")),OR($D$27="No",AND($D$27="Yes",$D$33="No")),OR($D$28="No",AND($D$28="Yes",$D$34="No")),OR($D$29="No",AND($D$29="Yes",$D$35="No")))</formula>
    </cfRule>
    <cfRule type="expression" dxfId="106" priority="65" stopIfTrue="1">
      <formula>IF(D75="",TRUE)</formula>
    </cfRule>
  </conditionalFormatting>
  <conditionalFormatting sqref="D26:E26">
    <cfRule type="expression" dxfId="104" priority="116" stopIfTrue="1">
      <formula>IF($D$26="",TRUE)</formula>
    </cfRule>
  </conditionalFormatting>
  <conditionalFormatting sqref="D27:E27">
    <cfRule type="expression" dxfId="103" priority="123" stopIfTrue="1">
      <formula>IF($D$27="",TRUE)</formula>
    </cfRule>
  </conditionalFormatting>
  <conditionalFormatting sqref="D28:E28">
    <cfRule type="expression" dxfId="102" priority="124" stopIfTrue="1">
      <formula>IF($D$28="",TRUE)</formula>
    </cfRule>
  </conditionalFormatting>
  <conditionalFormatting sqref="D29:E29">
    <cfRule type="expression" dxfId="101" priority="125" stopIfTrue="1">
      <formula>IF($D$29="",TRUE)</formula>
    </cfRule>
  </conditionalFormatting>
  <conditionalFormatting sqref="D8:J8">
    <cfRule type="expression" dxfId="100" priority="130" stopIfTrue="1">
      <formula>IF($D$8="",TRUE)</formula>
    </cfRule>
  </conditionalFormatting>
  <conditionalFormatting sqref="D9:G9">
    <cfRule type="expression" dxfId="99" priority="131" stopIfTrue="1">
      <formula>IF($D$9="",TRUE)</formula>
    </cfRule>
  </conditionalFormatting>
  <conditionalFormatting sqref="D15:J15">
    <cfRule type="expression" dxfId="98" priority="132" stopIfTrue="1">
      <formula>IF($D$15="",TRUE)</formula>
    </cfRule>
  </conditionalFormatting>
  <conditionalFormatting sqref="D16:J16">
    <cfRule type="expression" dxfId="97" priority="133" stopIfTrue="1">
      <formula>IF($D$16="",TRUE)</formula>
    </cfRule>
  </conditionalFormatting>
  <conditionalFormatting sqref="D17:J17">
    <cfRule type="expression" dxfId="96" priority="134" stopIfTrue="1">
      <formula>IF($D$17="",TRUE)</formula>
    </cfRule>
  </conditionalFormatting>
  <conditionalFormatting sqref="D18:J18">
    <cfRule type="expression" dxfId="95" priority="135" stopIfTrue="1">
      <formula>IF($D$18="",TRUE)</formula>
    </cfRule>
  </conditionalFormatting>
  <conditionalFormatting sqref="D22:E22">
    <cfRule type="expression" dxfId="94" priority="138" stopIfTrue="1">
      <formula>IF($D$22="",TRUE)</formula>
    </cfRule>
  </conditionalFormatting>
  <conditionalFormatting sqref="D10:J10">
    <cfRule type="expression" dxfId="93" priority="35" stopIfTrue="1">
      <formula>IF($D$9=$Q$9,TRUE)</formula>
    </cfRule>
    <cfRule type="expression" dxfId="92" priority="145" stopIfTrue="1">
      <formula>IF(AND($D$10="",$D$9=$R$9),TRUE)</formula>
    </cfRule>
  </conditionalFormatting>
  <conditionalFormatting sqref="D34:E34 D40:E40 D52:E52 D58:E58 D64:E64 D70:E70">
    <cfRule type="expression" dxfId="91" priority="28" stopIfTrue="1">
      <formula>$P$28=""</formula>
    </cfRule>
  </conditionalFormatting>
  <conditionalFormatting sqref="D35:E35 D41:E41 D53:E53 D59:E59 D65:E65 D71:E71">
    <cfRule type="expression" dxfId="90" priority="143" stopIfTrue="1">
      <formula>$P$29=""</formula>
    </cfRule>
  </conditionalFormatting>
  <conditionalFormatting sqref="D32:E32">
    <cfRule type="expression" dxfId="89" priority="121" stopIfTrue="1">
      <formula>$P$26=""</formula>
    </cfRule>
  </conditionalFormatting>
  <conditionalFormatting sqref="D32:E32">
    <cfRule type="expression" dxfId="88" priority="34" stopIfTrue="1">
      <formula>IF(AND(OR($D$26="Yes",$D$26=""),$D$32=""),1,0)</formula>
    </cfRule>
  </conditionalFormatting>
  <conditionalFormatting sqref="D38 D50 D56 D62 D68">
    <cfRule type="expression" dxfId="87" priority="30" stopIfTrue="1">
      <formula>$P$32=""</formula>
    </cfRule>
  </conditionalFormatting>
  <conditionalFormatting sqref="D39:E39 D51 D57 D63 D69">
    <cfRule type="expression" dxfId="86" priority="29" stopIfTrue="1">
      <formula>$P$33=""</formula>
    </cfRule>
  </conditionalFormatting>
  <conditionalFormatting sqref="D40 D52 D58 D64 D70">
    <cfRule type="expression" dxfId="85" priority="19" stopIfTrue="1">
      <formula>$P$34=""</formula>
    </cfRule>
    <cfRule type="expression" dxfId="84" priority="141" stopIfTrue="1">
      <formula>IF(AND(OR($D$28="Yes",$D$28=""),D40=""),1,0)</formula>
    </cfRule>
  </conditionalFormatting>
  <conditionalFormatting sqref="D41 D53 D59 D65 D71">
    <cfRule type="expression" dxfId="83" priority="27" stopIfTrue="1">
      <formula>$P$35=""</formula>
    </cfRule>
  </conditionalFormatting>
  <conditionalFormatting sqref="D38:E38 D50:E50 D56:E56 D62:E62 D68:E68">
    <cfRule type="expression" dxfId="82" priority="32" stopIfTrue="1">
      <formula>$P$26=""</formula>
    </cfRule>
    <cfRule type="expression" dxfId="81" priority="33" stopIfTrue="1">
      <formula>IF(AND(OR($D$26="Yes",$D$26=""),D38=""),1,0)</formula>
    </cfRule>
  </conditionalFormatting>
  <conditionalFormatting sqref="G85:J85">
    <cfRule type="expression" dxfId="80" priority="26" stopIfTrue="1">
      <formula>IF(AND($D$85="Yes, using other format (describe)",$G$85=""),TRUE)</formula>
    </cfRule>
  </conditionalFormatting>
  <conditionalFormatting sqref="D39:E39 D51:E51 D57:E57 D63:E63 D69:E69">
    <cfRule type="expression" dxfId="79" priority="139" stopIfTrue="1">
      <formula>$P$39=""</formula>
    </cfRule>
    <cfRule type="expression" dxfId="78" priority="140" stopIfTrue="1">
      <formula>IF(AND(OR($D$27="Yes",$D$27=""),D39=""),1,0)</formula>
    </cfRule>
  </conditionalFormatting>
  <conditionalFormatting sqref="D33:E33">
    <cfRule type="expression" dxfId="77" priority="21" stopIfTrue="1">
      <formula>IF(AND(OR($D$27="Yes",$D$27=""),$D$33=""),1,0)</formula>
    </cfRule>
    <cfRule type="expression" dxfId="76" priority="22" stopIfTrue="1">
      <formula>$P$27=""</formula>
    </cfRule>
  </conditionalFormatting>
  <conditionalFormatting sqref="D34:E34">
    <cfRule type="expression" dxfId="75" priority="142" stopIfTrue="1">
      <formula>IF(AND(OR($D$28="Yes",$D$28=""),$D$34=""),1,0)</formula>
    </cfRule>
  </conditionalFormatting>
  <conditionalFormatting sqref="D41:E41 D53:E53 D59:E59 D65:E65 D71:E71">
    <cfRule type="expression" dxfId="74" priority="144" stopIfTrue="1">
      <formula>IF(AND(OR($D$29="Yes",$D$29=""),D41=""),1,0)</formula>
    </cfRule>
  </conditionalFormatting>
  <conditionalFormatting sqref="D35:E35">
    <cfRule type="expression" dxfId="73" priority="18" stopIfTrue="1">
      <formula>IF(AND(OR($D$29="Yes",$D$29=""),$D$35=""),1,0)</formula>
    </cfRule>
  </conditionalFormatting>
  <conditionalFormatting sqref="D20:J20">
    <cfRule type="expression" dxfId="72" priority="14" stopIfTrue="1">
      <formula>IF($D$20="",TRUE)</formula>
    </cfRule>
  </conditionalFormatting>
  <conditionalFormatting sqref="D46:E46">
    <cfRule type="expression" dxfId="71" priority="4" stopIfTrue="1">
      <formula>$P$28=""</formula>
    </cfRule>
  </conditionalFormatting>
  <conditionalFormatting sqref="D47:E47">
    <cfRule type="expression" dxfId="70" priority="12" stopIfTrue="1">
      <formula>$P$29=""</formula>
    </cfRule>
  </conditionalFormatting>
  <conditionalFormatting sqref="D44">
    <cfRule type="expression" dxfId="69" priority="6" stopIfTrue="1">
      <formula>$P$32=""</formula>
    </cfRule>
  </conditionalFormatting>
  <conditionalFormatting sqref="D45">
    <cfRule type="expression" dxfId="68" priority="5" stopIfTrue="1">
      <formula>$P$33=""</formula>
    </cfRule>
  </conditionalFormatting>
  <conditionalFormatting sqref="D46">
    <cfRule type="expression" dxfId="67" priority="2" stopIfTrue="1">
      <formula>$P$34=""</formula>
    </cfRule>
    <cfRule type="expression" dxfId="66" priority="11" stopIfTrue="1">
      <formula>IF(AND(OR($D$28="Yes",$D$28=""),D46=""),1,0)</formula>
    </cfRule>
  </conditionalFormatting>
  <conditionalFormatting sqref="D47">
    <cfRule type="expression" dxfId="65" priority="3" stopIfTrue="1">
      <formula>$P$35=""</formula>
    </cfRule>
  </conditionalFormatting>
  <conditionalFormatting sqref="D44:E44">
    <cfRule type="expression" dxfId="64" priority="7" stopIfTrue="1">
      <formula>$P$26=""</formula>
    </cfRule>
    <cfRule type="expression" dxfId="63" priority="8" stopIfTrue="1">
      <formula>IF(AND(OR($D$26="Yes",$D$26=""),D44=""),1,0)</formula>
    </cfRule>
  </conditionalFormatting>
  <conditionalFormatting sqref="D45:E45">
    <cfRule type="expression" dxfId="62" priority="9" stopIfTrue="1">
      <formula>$P$39=""</formula>
    </cfRule>
    <cfRule type="expression" dxfId="61" priority="10" stopIfTrue="1">
      <formula>IF(AND(OR($D$27="Yes",$D$27=""),D45=""),1,0)</formula>
    </cfRule>
  </conditionalFormatting>
  <conditionalFormatting sqref="D47:E47">
    <cfRule type="expression" dxfId="60" priority="13" stopIfTrue="1">
      <formula>IF(AND(OR($D$29="Yes",$D$29=""),D47=""),1,0)</formula>
    </cfRule>
  </conditionalFormatting>
  <conditionalFormatting sqref="G77:J77">
    <cfRule type="expression" dxfId="1"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FDA8FCB-D2AE-4F7A-B0F3-670875D27C1F}"/>
    <hyperlink ref="D20" r:id="rId4" xr:uid="{5489A79B-CFEB-4FCD-920F-CDE8DE1162DB}"/>
    <hyperlink ref="G77" r:id="rId5" xr:uid="{33A68F5E-C07E-45AB-A79B-426352E0B8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B5" sqref="B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1130</v>
      </c>
      <c r="C5" s="457" t="s">
        <v>2179</v>
      </c>
      <c r="D5" s="278"/>
      <c r="E5" s="215" t="str">
        <f ca="1">IF(ISERROR($V5),"",OFFSET('Smelter Look-up'!$D$4,$V5-4,0)&amp;"")</f>
        <v>CHINA</v>
      </c>
      <c r="F5" s="215" t="str">
        <f ca="1">IF(ISERROR($V5),"",OFFSET('Smelter Look-up'!$E$4,$V5-4,0))</f>
        <v>CID001916</v>
      </c>
      <c r="G5" s="215" t="str">
        <f ca="1">IF(C5=$X$4,"Enter smelter details",IF(ISERROR($V5),"",OFFSET('Smelter Look-up'!$F$4,$V5-4,0)))</f>
        <v>RMI</v>
      </c>
      <c r="H5" s="216">
        <f ca="1">IF(ISERROR($V5),"",OFFSET('Smelter Look-up'!$G$4,$V5-4,0))</f>
        <v>0</v>
      </c>
      <c r="I5" s="217" t="str">
        <f ca="1">IF(ISERROR($V5),"",OFFSET('Smelter Look-up'!$H$4,$V5-4,0))</f>
        <v>Laizhou</v>
      </c>
      <c r="J5" s="217" t="str">
        <f ca="1">IF(ISERROR($V5),"",OFFSET('Smelter Look-up'!$I$4,$V5-4,0))</f>
        <v>Shandong Sheng</v>
      </c>
      <c r="K5" s="268"/>
      <c r="L5" s="268"/>
      <c r="M5" s="268"/>
      <c r="N5" s="268"/>
      <c r="O5" s="268"/>
      <c r="P5" s="218"/>
      <c r="Q5" s="269"/>
      <c r="R5" s="215" t="str">
        <f ca="1">IF(ISERROR($V5),"",OFFSET('Smelter Look-up'!$C$4,$V5-4,0)&amp;"")</f>
        <v>Shandong Gold Smelting Co., Ltd.</v>
      </c>
      <c r="S5" s="222" t="str">
        <f t="shared" ref="S5" ca="1" si="0">IF(B5="","",IF(ISERROR(MATCH($E5,CL,0)),"Unknown",INDIRECT("'C'!$A$"&amp;MATCH($E5,CL,0)+1)))</f>
        <v>CN</v>
      </c>
      <c r="T5" s="222" t="str">
        <f ca="1">IF(B5="","",IF(ISERROR(MATCH($J5,SorP!$B$1:$B$6230,0)),"",INDIRECT("'SorP'!$A$"&amp;MATCH($J5,SorP!$B$1:$B$6230,0))))</f>
        <v>CN-SD</v>
      </c>
      <c r="U5" s="238"/>
      <c r="V5" s="270">
        <f>IF(C5="",NA(),MATCH($B5&amp;$C5,'Smelter Look-up'!$J:$J,0))</f>
        <v>275</v>
      </c>
      <c r="W5" s="271"/>
      <c r="X5" s="271">
        <f t="shared" ref="X5" ca="1" si="1">IF(AND(C5="Smelter not listed",OR(LEN(D5)=0,LEN(E5)=0)),1,0)</f>
        <v>0</v>
      </c>
      <c r="Y5" s="271"/>
      <c r="Z5" s="271"/>
      <c r="AB5" s="273" t="str">
        <f t="shared" ref="AB5" si="2">B5&amp;C5</f>
        <v>GoldThe Refinery of Shandong Gold Mining Co., Ltd.</v>
      </c>
    </row>
    <row r="6" spans="1:34" s="272" customFormat="1" ht="20.100000000000001" customHeight="1">
      <c r="A6" s="324"/>
      <c r="B6" s="215" t="s">
        <v>1131</v>
      </c>
      <c r="C6" s="457" t="s">
        <v>1327</v>
      </c>
      <c r="D6" s="278"/>
      <c r="E6" s="215" t="str">
        <f ca="1">IF(ISERROR($V6),"",OFFSET('Smelter Look-up'!$D$4,$V6-4,0)&amp;"")</f>
        <v>CHINA</v>
      </c>
      <c r="F6" s="215" t="str">
        <f ca="1">IF(ISERROR($V6),"",OFFSET('Smelter Look-up'!$E$4,$V6-4,0))</f>
        <v>CID001070</v>
      </c>
      <c r="G6" s="215" t="str">
        <f ca="1">IF(C6=$X$4,"Enter smelter details",IF(ISERROR($V6),"",OFFSET('Smelter Look-up'!$F$4,$V6-4,0)))</f>
        <v>RMI</v>
      </c>
      <c r="H6" s="216">
        <f ca="1">IF(ISERROR($V6),"",OFFSET('Smelter Look-up'!$G$4,$V6-4,0))</f>
        <v>0</v>
      </c>
      <c r="I6" s="217" t="str">
        <f ca="1">IF(ISERROR($V6),"",OFFSET('Smelter Look-up'!$H$4,$V6-4,0))</f>
        <v>Laibin</v>
      </c>
      <c r="J6" s="217" t="str">
        <f ca="1">IF(ISERROR($V6),"",OFFSET('Smelter Look-up'!$I$4,$V6-4,0))</f>
        <v>Guangxi Zhuangzu Zizhiqu</v>
      </c>
      <c r="K6" s="268"/>
      <c r="L6" s="268"/>
      <c r="M6" s="268"/>
      <c r="N6" s="268"/>
      <c r="O6" s="268"/>
      <c r="P6" s="218"/>
      <c r="Q6" s="269"/>
      <c r="R6" s="215" t="str">
        <f ca="1">IF(ISERROR($V6),"",OFFSET('Smelter Look-up'!$C$4,$V6-4,0)&amp;"")</f>
        <v>China Tin Group Co., Ltd.</v>
      </c>
      <c r="S6" s="222" t="str">
        <f t="shared" ref="S6:S37" ca="1" si="3">IF(B6="","",IF(ISERROR(MATCH($E6,CL,0)),"Unknown",INDIRECT("'C'!$A$"&amp;MATCH($E6,CL,0)+1)))</f>
        <v>CN</v>
      </c>
      <c r="T6" s="222" t="str">
        <f ca="1">IF(B6="","",IF(ISERROR(MATCH($J6,SorP!$B$1:$B$6230,0)),"",INDIRECT("'SorP'!$A$"&amp;MATCH($J6,SorP!$B$1:$B$6230,0))))</f>
        <v>CN-GX</v>
      </c>
      <c r="U6" s="238"/>
      <c r="V6" s="270">
        <f>IF(C6="",NA(),MATCH($B6&amp;$C6,'Smelter Look-up'!$J:$J,0))</f>
        <v>395</v>
      </c>
      <c r="W6" s="271"/>
      <c r="X6" s="271">
        <f t="shared" ref="X6:X37" ca="1" si="4">IF(AND(C6="Smelter not listed",OR(LEN(D6)=0,LEN(E6)=0)),1,0)</f>
        <v>0</v>
      </c>
      <c r="Y6" s="271"/>
      <c r="Z6" s="271"/>
      <c r="AB6" s="273" t="str">
        <f t="shared" ref="AB6:AB37" si="5">B6&amp;C6</f>
        <v>TinChina Tin Group Co., Ltd.</v>
      </c>
    </row>
    <row r="7" spans="1:34" s="272" customFormat="1" ht="20.100000000000001" customHeight="1">
      <c r="A7" s="324"/>
      <c r="B7" s="215" t="s">
        <v>1131</v>
      </c>
      <c r="C7" s="457" t="s">
        <v>51</v>
      </c>
      <c r="D7" s="278"/>
      <c r="E7" s="215" t="str">
        <f ca="1">IF(ISERROR($V7),"",OFFSET('Smelter Look-up'!$D$4,$V7-4,0)&amp;"")</f>
        <v>CHINA</v>
      </c>
      <c r="F7" s="215" t="str">
        <f ca="1">IF(ISERROR($V7),"",OFFSET('Smelter Look-up'!$E$4,$V7-4,0))</f>
        <v>CID002180</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c r="R7" s="215" t="str">
        <f ca="1">IF(ISERROR($V7),"",OFFSET('Smelter Look-up'!$C$4,$V7-4,0)&amp;"")</f>
        <v>Yunnan Tin Company Limited</v>
      </c>
      <c r="S7" s="222" t="str">
        <f t="shared" ca="1" si="3"/>
        <v>CN</v>
      </c>
      <c r="T7" s="222" t="str">
        <f ca="1">IF(B7="","",IF(ISERROR(MATCH($J7,SorP!$B$1:$B$6230,0)),"",INDIRECT("'SorP'!$A$"&amp;MATCH($J7,SorP!$B$1:$B$6230,0))))</f>
        <v>CN-YN</v>
      </c>
      <c r="U7" s="238"/>
      <c r="V7" s="270">
        <f>IF(C7="",NA(),MATCH($B7&amp;$C7,'Smelter Look-up'!$J:$J,0))</f>
        <v>525</v>
      </c>
      <c r="W7" s="271"/>
      <c r="X7" s="271">
        <f t="shared" ca="1" si="4"/>
        <v>0</v>
      </c>
      <c r="Y7" s="271"/>
      <c r="Z7" s="271"/>
      <c r="AB7" s="273" t="str">
        <f t="shared" si="5"/>
        <v>TinYunnan Tin Company, Ltd.</v>
      </c>
    </row>
    <row r="8" spans="1:34" s="272" customFormat="1" ht="20.100000000000001" customHeight="1">
      <c r="A8" s="324"/>
      <c r="B8" s="215" t="s">
        <v>1131</v>
      </c>
      <c r="C8" s="457" t="s">
        <v>14025</v>
      </c>
      <c r="D8" s="278"/>
      <c r="E8" s="215" t="str">
        <f ca="1">IF(ISERROR($V8),"",OFFSET('Smelter Look-up'!$D$4,$V8-4,0)&amp;"")</f>
        <v>INDONESIA</v>
      </c>
      <c r="F8" s="215" t="str">
        <f ca="1">IF(ISERROR($V8),"",OFFSET('Smelter Look-up'!$E$4,$V8-4,0))</f>
        <v>CID001482</v>
      </c>
      <c r="G8" s="215" t="str">
        <f ca="1">IF(C8=$X$4,"Enter smelter details",IF(ISERROR($V8),"",OFFSET('Smelter Look-up'!$F$4,$V8-4,0)))</f>
        <v>RMI</v>
      </c>
      <c r="H8" s="216">
        <f ca="1">IF(ISERROR($V8),"",OFFSET('Smelter Look-up'!$G$4,$V8-4,0))</f>
        <v>0</v>
      </c>
      <c r="I8" s="217" t="str">
        <f ca="1">IF(ISERROR($V8),"",OFFSET('Smelter Look-up'!$H$4,$V8-4,0))</f>
        <v>Mentok</v>
      </c>
      <c r="J8" s="217" t="str">
        <f ca="1">IF(ISERROR($V8),"",OFFSET('Smelter Look-up'!$I$4,$V8-4,0))</f>
        <v>Kepulauan Bangka Belitung</v>
      </c>
      <c r="K8" s="268"/>
      <c r="L8" s="268"/>
      <c r="M8" s="268"/>
      <c r="N8" s="268"/>
      <c r="O8" s="268"/>
      <c r="P8" s="218"/>
      <c r="Q8" s="269"/>
      <c r="R8" s="215" t="str">
        <f ca="1">IF(ISERROR($V8),"",OFFSET('Smelter Look-up'!$C$4,$V8-4,0)&amp;"")</f>
        <v>PT Timah Tbk Mentok</v>
      </c>
      <c r="S8" s="222" t="str">
        <f t="shared" ca="1" si="3"/>
        <v>ID</v>
      </c>
      <c r="T8" s="222" t="str">
        <f ca="1">IF(B8="","",IF(ISERROR(MATCH($J8,SorP!$B$1:$B$6230,0)),"",INDIRECT("'SorP'!$A$"&amp;MATCH($J8,SorP!$B$1:$B$6230,0))))</f>
        <v>ID-BB</v>
      </c>
      <c r="U8" s="238"/>
      <c r="V8" s="270">
        <f>IF(C8="",NA(),MATCH($B8&amp;$C8,'Smelter Look-up'!$J:$J,0))</f>
        <v>492</v>
      </c>
      <c r="W8" s="271"/>
      <c r="X8" s="271">
        <f t="shared" ca="1" si="4"/>
        <v>0</v>
      </c>
      <c r="Y8" s="271"/>
      <c r="Z8" s="271"/>
      <c r="AB8" s="273" t="str">
        <f t="shared" si="5"/>
        <v>TinPT Timah Tbk Mentok</v>
      </c>
    </row>
    <row r="9" spans="1:34" s="272" customFormat="1" ht="20.100000000000001" customHeight="1">
      <c r="A9" s="324"/>
      <c r="B9" s="215" t="s">
        <v>1130</v>
      </c>
      <c r="C9" s="457" t="s">
        <v>1677</v>
      </c>
      <c r="D9" s="278"/>
      <c r="E9" s="215" t="str">
        <f ca="1">IF(ISERROR($V9),"",OFFSET('Smelter Look-up'!$D$4,$V9-4,0)&amp;"")</f>
        <v>CHINA</v>
      </c>
      <c r="F9" s="215" t="str">
        <f ca="1">IF(ISERROR($V9),"",OFFSET('Smelter Look-up'!$E$4,$V9-4,0))</f>
        <v>CID001916</v>
      </c>
      <c r="G9" s="215" t="str">
        <f ca="1">IF(C9=$X$4,"Enter smelter details",IF(ISERROR($V9),"",OFFSET('Smelter Look-up'!$F$4,$V9-4,0)))</f>
        <v>RMI</v>
      </c>
      <c r="H9" s="216">
        <f ca="1">IF(ISERROR($V9),"",OFFSET('Smelter Look-up'!$G$4,$V9-4,0))</f>
        <v>0</v>
      </c>
      <c r="I9" s="217" t="str">
        <f ca="1">IF(ISERROR($V9),"",OFFSET('Smelter Look-up'!$H$4,$V9-4,0))</f>
        <v>Laizhou</v>
      </c>
      <c r="J9" s="217" t="str">
        <f ca="1">IF(ISERROR($V9),"",OFFSET('Smelter Look-up'!$I$4,$V9-4,0))</f>
        <v>Shandong Sheng</v>
      </c>
      <c r="K9" s="268"/>
      <c r="L9" s="268"/>
      <c r="M9" s="268"/>
      <c r="N9" s="268"/>
      <c r="O9" s="268"/>
      <c r="P9" s="218"/>
      <c r="Q9" s="269"/>
      <c r="R9" s="215" t="str">
        <f ca="1">IF(ISERROR($V9),"",OFFSET('Smelter Look-up'!$C$4,$V9-4,0)&amp;"")</f>
        <v>Shandong Gold Smelting Co., Ltd.</v>
      </c>
      <c r="S9" s="222" t="str">
        <f t="shared" ca="1" si="3"/>
        <v>CN</v>
      </c>
      <c r="T9" s="222" t="str">
        <f ca="1">IF(B9="","",IF(ISERROR(MATCH($J9,SorP!$B$1:$B$6230,0)),"",INDIRECT("'SorP'!$A$"&amp;MATCH($J9,SorP!$B$1:$B$6230,0))))</f>
        <v>CN-SD</v>
      </c>
      <c r="U9" s="238"/>
      <c r="V9" s="270">
        <f>IF(C9="",NA(),MATCH($B9&amp;$C9,'Smelter Look-up'!$J:$J,0))</f>
        <v>233</v>
      </c>
      <c r="W9" s="271"/>
      <c r="X9" s="271">
        <f t="shared" ca="1" si="4"/>
        <v>0</v>
      </c>
      <c r="Y9" s="271"/>
      <c r="Z9" s="271"/>
      <c r="AB9" s="273" t="str">
        <f t="shared" si="5"/>
        <v>GoldShandong Gold Mine(Laizhou) Smelter Co., Ltd.</v>
      </c>
    </row>
    <row r="10" spans="1:34" s="272" customFormat="1" ht="20.100000000000001" customHeight="1">
      <c r="A10" s="324"/>
      <c r="B10" s="215" t="s">
        <v>1131</v>
      </c>
      <c r="C10" s="457" t="s">
        <v>2255</v>
      </c>
      <c r="D10" s="278"/>
      <c r="E10" s="215" t="str">
        <f ca="1">IF(ISERROR($V10),"",OFFSET('Smelter Look-up'!$D$4,$V10-4,0)&amp;"")</f>
        <v>CHINA</v>
      </c>
      <c r="F10" s="215" t="str">
        <f ca="1">IF(ISERROR($V10),"",OFFSET('Smelter Look-up'!$E$4,$V10-4,0))</f>
        <v>CID002158</v>
      </c>
      <c r="G10" s="215" t="str">
        <f ca="1">IF(C10=$X$4,"Enter smelter details",IF(ISERROR($V10),"",OFFSET('Smelter Look-up'!$F$4,$V10-4,0)))</f>
        <v>RMI</v>
      </c>
      <c r="H10" s="216">
        <f ca="1">IF(ISERROR($V10),"",OFFSET('Smelter Look-up'!$G$4,$V10-4,0))</f>
        <v>0</v>
      </c>
      <c r="I10" s="217" t="str">
        <f ca="1">IF(ISERROR($V10),"",OFFSET('Smelter Look-up'!$H$4,$V10-4,0))</f>
        <v>Gejiu</v>
      </c>
      <c r="J10" s="217" t="str">
        <f ca="1">IF(ISERROR($V10),"",OFFSET('Smelter Look-up'!$I$4,$V10-4,0))</f>
        <v>Yunnan Sheng</v>
      </c>
      <c r="K10" s="268"/>
      <c r="L10" s="268"/>
      <c r="M10" s="268"/>
      <c r="N10" s="268"/>
      <c r="O10" s="268"/>
      <c r="P10" s="218"/>
      <c r="Q10" s="269"/>
      <c r="R10" s="215" t="str">
        <f ca="1">IF(ISERROR($V10),"",OFFSET('Smelter Look-up'!$C$4,$V10-4,0)&amp;"")</f>
        <v>Yunnan Chengfeng Non-ferrous Metals Co., Ltd.</v>
      </c>
      <c r="S10" s="222" t="str">
        <f t="shared" ca="1" si="3"/>
        <v>CN</v>
      </c>
      <c r="T10" s="222" t="str">
        <f ca="1">IF(B10="","",IF(ISERROR(MATCH($J10,SorP!$B$1:$B$6230,0)),"",INDIRECT("'SorP'!$A$"&amp;MATCH($J10,SorP!$B$1:$B$6230,0))))</f>
        <v>CN-YN</v>
      </c>
      <c r="U10" s="238"/>
      <c r="V10" s="270">
        <f>IF(C10="",NA(),MATCH($B10&amp;$C10,'Smelter Look-up'!$J:$J,0))</f>
        <v>519</v>
      </c>
      <c r="W10" s="271"/>
      <c r="X10" s="271">
        <f t="shared" ca="1" si="4"/>
        <v>0</v>
      </c>
      <c r="Y10" s="271"/>
      <c r="Z10" s="271"/>
      <c r="AB10" s="273" t="str">
        <f t="shared" si="5"/>
        <v>TinYunnan Chengfeng</v>
      </c>
    </row>
    <row r="11" spans="1:34" s="272" customFormat="1" ht="20.100000000000001" customHeight="1">
      <c r="A11" s="324"/>
      <c r="B11" s="215" t="s">
        <v>1131</v>
      </c>
      <c r="C11" s="457" t="s">
        <v>1031</v>
      </c>
      <c r="D11" s="278"/>
      <c r="E11" s="215" t="str">
        <f ca="1">IF(ISERROR($V11),"",OFFSET('Smelter Look-up'!$D$4,$V11-4,0)&amp;"")</f>
        <v>THAILAND</v>
      </c>
      <c r="F11" s="215" t="str">
        <f ca="1">IF(ISERROR($V11),"",OFFSET('Smelter Look-up'!$E$4,$V11-4,0))</f>
        <v>CID001898</v>
      </c>
      <c r="G11" s="215" t="str">
        <f ca="1">IF(C11=$X$4,"Enter smelter details",IF(ISERROR($V11),"",OFFSET('Smelter Look-up'!$F$4,$V11-4,0)))</f>
        <v>RMI</v>
      </c>
      <c r="H11" s="216">
        <f ca="1">IF(ISERROR($V11),"",OFFSET('Smelter Look-up'!$G$4,$V11-4,0))</f>
        <v>0</v>
      </c>
      <c r="I11" s="217" t="str">
        <f ca="1">IF(ISERROR($V11),"",OFFSET('Smelter Look-up'!$H$4,$V11-4,0))</f>
        <v>Amphur Muang</v>
      </c>
      <c r="J11" s="217" t="str">
        <f ca="1">IF(ISERROR($V11),"",OFFSET('Smelter Look-up'!$I$4,$V11-4,0))</f>
        <v>Phuket</v>
      </c>
      <c r="K11" s="268"/>
      <c r="L11" s="268"/>
      <c r="M11" s="268"/>
      <c r="N11" s="268"/>
      <c r="O11" s="268"/>
      <c r="P11" s="218"/>
      <c r="Q11" s="269"/>
      <c r="R11" s="215" t="str">
        <f ca="1">IF(ISERROR($V11),"",OFFSET('Smelter Look-up'!$C$4,$V11-4,0)&amp;"")</f>
        <v>Thaisarco</v>
      </c>
      <c r="S11" s="222" t="str">
        <f t="shared" ca="1" si="3"/>
        <v>TH</v>
      </c>
      <c r="T11" s="222" t="str">
        <f ca="1">IF(B11="","",IF(ISERROR(MATCH($J11,SorP!$B$1:$B$6230,0)),"",INDIRECT("'SorP'!$A$"&amp;MATCH($J11,SorP!$B$1:$B$6230,0))))</f>
        <v>TH-83</v>
      </c>
      <c r="U11" s="238"/>
      <c r="V11" s="270">
        <f>IF(C11="",NA(),MATCH($B11&amp;$C11,'Smelter Look-up'!$J:$J,0))</f>
        <v>504</v>
      </c>
      <c r="W11" s="271"/>
      <c r="X11" s="271">
        <f t="shared" ca="1" si="4"/>
        <v>0</v>
      </c>
      <c r="Y11" s="271"/>
      <c r="Z11" s="271"/>
      <c r="AB11" s="273" t="str">
        <f t="shared" si="5"/>
        <v>TinThaisarco</v>
      </c>
    </row>
    <row r="12" spans="1:34" s="272" customFormat="1" ht="20.100000000000001" customHeight="1">
      <c r="A12" s="324"/>
      <c r="B12" s="215" t="s">
        <v>1130</v>
      </c>
      <c r="C12" s="457" t="s">
        <v>54</v>
      </c>
      <c r="D12" s="278"/>
      <c r="E12" s="215" t="str">
        <f ca="1">IF(ISERROR($V12),"",OFFSET('Smelter Look-up'!$D$4,$V12-4,0)&amp;"")</f>
        <v>CHINA</v>
      </c>
      <c r="F12" s="215" t="str">
        <f ca="1">IF(ISERROR($V12),"",OFFSET('Smelter Look-up'!$E$4,$V12-4,0))</f>
        <v>CID000707</v>
      </c>
      <c r="G12" s="215" t="str">
        <f ca="1">IF(C12=$X$4,"Enter smelter details",IF(ISERROR($V12),"",OFFSET('Smelter Look-up'!$F$4,$V12-4,0)))</f>
        <v>RMI</v>
      </c>
      <c r="H12" s="216">
        <f ca="1">IF(ISERROR($V12),"",OFFSET('Smelter Look-up'!$G$4,$V12-4,0))</f>
        <v>0</v>
      </c>
      <c r="I12" s="217" t="str">
        <f ca="1">IF(ISERROR($V12),"",OFFSET('Smelter Look-up'!$H$4,$V12-4,0))</f>
        <v>Fanling</v>
      </c>
      <c r="J12" s="217" t="str">
        <f ca="1">IF(ISERROR($V12),"",OFFSET('Smelter Look-up'!$I$4,$V12-4,0))</f>
        <v>Hong Kong SAR</v>
      </c>
      <c r="K12" s="268"/>
      <c r="L12" s="268"/>
      <c r="M12" s="268"/>
      <c r="N12" s="268"/>
      <c r="O12" s="268"/>
      <c r="P12" s="218"/>
      <c r="Q12" s="269"/>
      <c r="R12" s="215" t="str">
        <f ca="1">IF(ISERROR($V12),"",OFFSET('Smelter Look-up'!$C$4,$V12-4,0)&amp;"")</f>
        <v>Heraeus Metals Hong Kong Ltd.</v>
      </c>
      <c r="S12" s="222" t="str">
        <f t="shared" ca="1" si="3"/>
        <v>CN</v>
      </c>
      <c r="T12" s="222" t="str">
        <f ca="1">IF(B12="","",IF(ISERROR(MATCH($J12,SorP!$B$1:$B$6230,0)),"",INDIRECT("'SorP'!$A$"&amp;MATCH($J12,SorP!$B$1:$B$6230,0))))</f>
        <v>CN-HK</v>
      </c>
      <c r="U12" s="238"/>
      <c r="V12" s="270">
        <f>IF(C12="",NA(),MATCH($B12&amp;$C12,'Smelter Look-up'!$J:$J,0))</f>
        <v>102</v>
      </c>
      <c r="W12" s="271"/>
      <c r="X12" s="271">
        <f t="shared" ca="1" si="4"/>
        <v>0</v>
      </c>
      <c r="Y12" s="271"/>
      <c r="Z12" s="271"/>
      <c r="AB12" s="273" t="str">
        <f t="shared" si="5"/>
        <v>GoldHeraeus Ltd. Hong Kong</v>
      </c>
    </row>
    <row r="13" spans="1:34" s="272" customFormat="1" ht="20.100000000000001" customHeight="1">
      <c r="A13" s="324"/>
      <c r="B13" s="215" t="s">
        <v>1131</v>
      </c>
      <c r="C13" s="457" t="s">
        <v>39</v>
      </c>
      <c r="D13" s="278"/>
      <c r="E13" s="215" t="str">
        <f ca="1">IF(ISERROR($V13),"",OFFSET('Smelter Look-up'!$D$4,$V13-4,0)&amp;"")</f>
        <v>CHINA</v>
      </c>
      <c r="F13" s="215" t="str">
        <f ca="1">IF(ISERROR($V13),"",OFFSET('Smelter Look-up'!$E$4,$V13-4,0))</f>
        <v>CID002180</v>
      </c>
      <c r="G13" s="215" t="str">
        <f ca="1">IF(C13=$X$4,"Enter smelter details",IF(ISERROR($V13),"",OFFSET('Smelter Look-up'!$F$4,$V13-4,0)))</f>
        <v>RMI</v>
      </c>
      <c r="H13" s="216">
        <f ca="1">IF(ISERROR($V13),"",OFFSET('Smelter Look-up'!$G$4,$V13-4,0))</f>
        <v>0</v>
      </c>
      <c r="I13" s="217" t="str">
        <f ca="1">IF(ISERROR($V13),"",OFFSET('Smelter Look-up'!$H$4,$V13-4,0))</f>
        <v>Gejiu</v>
      </c>
      <c r="J13" s="217" t="str">
        <f ca="1">IF(ISERROR($V13),"",OFFSET('Smelter Look-up'!$I$4,$V13-4,0))</f>
        <v>Yunnan Sheng</v>
      </c>
      <c r="K13" s="268"/>
      <c r="L13" s="268"/>
      <c r="M13" s="268"/>
      <c r="N13" s="268"/>
      <c r="O13" s="268"/>
      <c r="P13" s="218"/>
      <c r="Q13" s="269"/>
      <c r="R13" s="215" t="str">
        <f ca="1">IF(ISERROR($V13),"",OFFSET('Smelter Look-up'!$C$4,$V13-4,0)&amp;"")</f>
        <v>Yunnan Tin Company Limited</v>
      </c>
      <c r="S13" s="222" t="str">
        <f t="shared" ca="1" si="3"/>
        <v>CN</v>
      </c>
      <c r="T13" s="222" t="str">
        <f ca="1">IF(B13="","",IF(ISERROR(MATCH($J13,SorP!$B$1:$B$6230,0)),"",INDIRECT("'SorP'!$A$"&amp;MATCH($J13,SorP!$B$1:$B$6230,0))))</f>
        <v>CN-YN</v>
      </c>
      <c r="U13" s="238"/>
      <c r="V13" s="270">
        <f>IF(C13="",NA(),MATCH($B13&amp;$C13,'Smelter Look-up'!$J:$J,0))</f>
        <v>397</v>
      </c>
      <c r="W13" s="271"/>
      <c r="X13" s="271">
        <f t="shared" ca="1" si="4"/>
        <v>0</v>
      </c>
      <c r="Y13" s="271"/>
      <c r="Z13" s="271"/>
      <c r="AB13" s="273" t="str">
        <f t="shared" si="5"/>
        <v>TinChina Yunnan Tin Co Ltd.</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9" priority="39" stopIfTrue="1">
      <formula>IF(B586="",TRUE)</formula>
    </cfRule>
    <cfRule type="expression" dxfId="58" priority="50" stopIfTrue="1">
      <formula>IF(AND(COUNTIF(MetalSmelter,B586&amp;C586)=0,LEN(C586)&gt;0),TRUE,FALSE)</formula>
    </cfRule>
  </conditionalFormatting>
  <conditionalFormatting sqref="D586:D2504">
    <cfRule type="expression" dxfId="57" priority="33" stopIfTrue="1">
      <formula>IF(AND(LEN($C586)&gt;0,($C586&lt;&gt;"Smelter Not Listed")),1,0)</formula>
    </cfRule>
    <cfRule type="expression" dxfId="56" priority="58" stopIfTrue="1">
      <formula>IF(AND(D586="",$C586=$X$4),TRUE)</formula>
    </cfRule>
    <cfRule type="expression" dxfId="55" priority="59" stopIfTrue="1">
      <formula>IF(FIND("!",D586),TRUE)</formula>
    </cfRule>
  </conditionalFormatting>
  <conditionalFormatting sqref="G586:G2504">
    <cfRule type="expression" dxfId="54" priority="60" stopIfTrue="1">
      <formula>IF(FIND("Enter smelter details",G586),TRUE)</formula>
    </cfRule>
  </conditionalFormatting>
  <conditionalFormatting sqref="R586:R2505 E586:E2504">
    <cfRule type="expression" dxfId="53" priority="46" stopIfTrue="1">
      <formula>IF(AND(E586="",$C586=$X$4),TRUE)</formula>
    </cfRule>
    <cfRule type="expression" dxfId="52" priority="47" stopIfTrue="1">
      <formula>IF(FIND("!",E586),TRUE)</formula>
    </cfRule>
  </conditionalFormatting>
  <conditionalFormatting sqref="F586:F2504">
    <cfRule type="expression" dxfId="51" priority="37" stopIfTrue="1">
      <formula>IF(AND(LEN($A586)&gt;0,$A586&lt;&gt;$F586),TRUE,FALSE)</formula>
    </cfRule>
  </conditionalFormatting>
  <conditionalFormatting sqref="C586:C2504">
    <cfRule type="expression" dxfId="50" priority="36" stopIfTrue="1">
      <formula>IF(AND(B586&lt;&gt;"",C586=""),TRUE)</formula>
    </cfRule>
  </conditionalFormatting>
  <conditionalFormatting sqref="B21:B585 B14:B19">
    <cfRule type="expression" dxfId="49" priority="15" stopIfTrue="1">
      <formula>IF(B14="",TRUE)</formula>
    </cfRule>
    <cfRule type="expression" dxfId="48" priority="18" stopIfTrue="1">
      <formula>IF(AND(COUNTIF(MetalSmelter,B14&amp;C14)=0,LEN(C14)&gt;0),TRUE,FALSE)</formula>
    </cfRule>
  </conditionalFormatting>
  <conditionalFormatting sqref="D5:D19 D21:D585">
    <cfRule type="expression" dxfId="47" priority="12" stopIfTrue="1">
      <formula>IF(AND(LEN($C5)&gt;0,($C5&lt;&gt;"Smelter Not Listed")),1,0)</formula>
    </cfRule>
    <cfRule type="expression" dxfId="46" priority="19" stopIfTrue="1">
      <formula>IF(AND(D5="",$C5=$X$4),TRUE)</formula>
    </cfRule>
    <cfRule type="expression" dxfId="45" priority="20" stopIfTrue="1">
      <formula>IF(FIND("!",D5),TRUE)</formula>
    </cfRule>
  </conditionalFormatting>
  <conditionalFormatting sqref="G5:G19 G21:G585">
    <cfRule type="expression" dxfId="44" priority="21" stopIfTrue="1">
      <formula>IF(FIND("Enter smelter details",G5),TRUE)</formula>
    </cfRule>
  </conditionalFormatting>
  <conditionalFormatting sqref="R5:R585 E5:E19 E21:E585">
    <cfRule type="expression" dxfId="43" priority="16" stopIfTrue="1">
      <formula>IF(AND(E5="",$C5=$X$4),TRUE)</formula>
    </cfRule>
    <cfRule type="expression" dxfId="42" priority="17" stopIfTrue="1">
      <formula>IF(FIND("!",E5),TRUE)</formula>
    </cfRule>
  </conditionalFormatting>
  <conditionalFormatting sqref="F5:F19 F21:F585">
    <cfRule type="expression" dxfId="41" priority="14" stopIfTrue="1">
      <formula>IF(AND(LEN($A5)&gt;0,$A5&lt;&gt;$F5),TRUE,FALSE)</formula>
    </cfRule>
  </conditionalFormatting>
  <conditionalFormatting sqref="C21:C585 C14:C19">
    <cfRule type="expression" dxfId="40" priority="13" stopIfTrue="1">
      <formula>IF(AND(B14&lt;&gt;"",C14=""),TRUE)</formula>
    </cfRule>
  </conditionalFormatting>
  <conditionalFormatting sqref="B20">
    <cfRule type="expression" dxfId="39" priority="5" stopIfTrue="1">
      <formula>IF(B20="",TRUE)</formula>
    </cfRule>
    <cfRule type="expression" dxfId="38" priority="8" stopIfTrue="1">
      <formula>IF(AND(COUNTIF(MetalSmelter,B20&amp;C20)=0,LEN(C20)&gt;0),TRUE,FALSE)</formula>
    </cfRule>
  </conditionalFormatting>
  <conditionalFormatting sqref="D20">
    <cfRule type="expression" dxfId="37" priority="2" stopIfTrue="1">
      <formula>IF(AND(LEN($C20)&gt;0,($C20&lt;&gt;"Smelter Not Listed")),1,0)</formula>
    </cfRule>
    <cfRule type="expression" dxfId="36" priority="9" stopIfTrue="1">
      <formula>IF(AND(D20="",$C20=$X$4),TRUE)</formula>
    </cfRule>
    <cfRule type="expression" dxfId="35" priority="10" stopIfTrue="1">
      <formula>IF(FIND("!",D20),TRUE)</formula>
    </cfRule>
  </conditionalFormatting>
  <conditionalFormatting sqref="G20">
    <cfRule type="expression" dxfId="34" priority="11" stopIfTrue="1">
      <formula>IF(FIND("Enter smelter details",G20),TRUE)</formula>
    </cfRule>
  </conditionalFormatting>
  <conditionalFormatting sqref="E20">
    <cfRule type="expression" dxfId="33" priority="6" stopIfTrue="1">
      <formula>IF(AND(E20="",$C20=$X$4),TRUE)</formula>
    </cfRule>
    <cfRule type="expression" dxfId="32" priority="7" stopIfTrue="1">
      <formula>IF(FIND("!",E20),TRUE)</formula>
    </cfRule>
  </conditionalFormatting>
  <conditionalFormatting sqref="F20">
    <cfRule type="expression" dxfId="31" priority="4" stopIfTrue="1">
      <formula>IF(AND(LEN($A20)&gt;0,$A20&lt;&gt;$F20),TRUE,FALSE)</formula>
    </cfRule>
  </conditionalFormatting>
  <conditionalFormatting sqref="C20">
    <cfRule type="expression" dxfId="30" priority="3" stopIfTrue="1">
      <formula>IF(AND(B20&lt;&gt;"",C20=""),TRUE)</formula>
    </cfRule>
  </conditionalFormatting>
  <conditionalFormatting sqref="C5:C13">
    <cfRule type="expression" dxfId="0"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Tensility International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Alex Gould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compliance@tensility.com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541-323-3228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Alex Gould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compliance@tensility.com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https://tensility.com/conflictmaterials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9" priority="358" stopIfTrue="1">
      <formula>$H$56=0</formula>
    </cfRule>
  </conditionalFormatting>
  <conditionalFormatting sqref="B66">
    <cfRule type="expression" dxfId="28" priority="39" stopIfTrue="1">
      <formula>IF(F66=0,TRUE)</formula>
    </cfRule>
  </conditionalFormatting>
  <conditionalFormatting sqref="B67">
    <cfRule type="expression" dxfId="27" priority="35" stopIfTrue="1">
      <formula>IF(F67=0,TRUE)</formula>
    </cfRule>
  </conditionalFormatting>
  <conditionalFormatting sqref="B68:B69">
    <cfRule type="expression" dxfId="26" priority="31" stopIfTrue="1">
      <formula>IF(F68=0,TRUE)</formula>
    </cfRule>
  </conditionalFormatting>
  <conditionalFormatting sqref="C69">
    <cfRule type="expression" dxfId="25" priority="13" stopIfTrue="1">
      <formula>C69="Not Required"</formula>
    </cfRule>
    <cfRule type="expression" dxfId="24" priority="21" stopIfTrue="1">
      <formula>OR(C69="Complete",C69="填写",C69="記入",C69="완료",C69="Complétez",C69="Concluído",C69="Vollständig",C69="Completare",C69="Doldurun")</formula>
    </cfRule>
  </conditionalFormatting>
  <conditionalFormatting sqref="A69">
    <cfRule type="expression" dxfId="23" priority="14" stopIfTrue="1">
      <formula>C69="Not Required"</formula>
    </cfRule>
    <cfRule type="expression" dxfId="22"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1" priority="347" stopIfTrue="1">
      <formula>$F4=0</formula>
    </cfRule>
    <cfRule type="expression" dxfId="20" priority="348" stopIfTrue="1">
      <formula>$H4=0</formula>
    </cfRule>
    <cfRule type="expression" dxfId="19" priority="349" stopIfTrue="1">
      <formula>$H4=1</formula>
    </cfRule>
  </conditionalFormatting>
  <conditionalFormatting sqref="C69 A69">
    <cfRule type="expression" dxfId="18" priority="11" stopIfTrue="1">
      <formula>IF(AND($F$69=1,$G$69=1),TRUE,FALSE)</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
    <cfRule type="expression" dxfId="14" priority="1" stopIfTrue="1">
      <formula>IF(F65=0,TRUE)</formula>
    </cfRule>
  </conditionalFormatting>
  <conditionalFormatting sqref="A5:A13">
    <cfRule type="expression" dxfId="13" priority="49" stopIfTrue="1">
      <formula>$F5=0</formula>
    </cfRule>
    <cfRule type="expression" dxfId="12" priority="50" stopIfTrue="1">
      <formula>AND($F5=1,$G5=0)</formula>
    </cfRule>
    <cfRule type="expression" dxfId="11"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0" priority="25" stopIfTrue="1" operator="equal">
      <formula>"Yes"</formula>
    </cfRule>
  </conditionalFormatting>
  <conditionalFormatting sqref="K5">
    <cfRule type="cellIs" dxfId="9" priority="9" stopIfTrue="1" operator="equal">
      <formula>"Yes"</formula>
    </cfRule>
  </conditionalFormatting>
  <conditionalFormatting sqref="J292:J293">
    <cfRule type="cellIs" dxfId="8" priority="7" stopIfTrue="1" operator="equal">
      <formula>"Yes"</formula>
    </cfRule>
  </conditionalFormatting>
  <conditionalFormatting sqref="J354:J355">
    <cfRule type="cellIs" dxfId="7" priority="6" stopIfTrue="1" operator="equal">
      <formula>"Yes"</formula>
    </cfRule>
  </conditionalFormatting>
  <conditionalFormatting sqref="J486:J487">
    <cfRule type="cellIs" dxfId="6" priority="5" stopIfTrue="1" operator="equal">
      <formula>"Yes"</formula>
    </cfRule>
  </conditionalFormatting>
  <conditionalFormatting sqref="J313:J314">
    <cfRule type="cellIs" dxfId="5" priority="4" stopIfTrue="1" operator="equal">
      <formula>"Yes"</formula>
    </cfRule>
  </conditionalFormatting>
  <conditionalFormatting sqref="J381:J382">
    <cfRule type="cellIs" dxfId="4" priority="3" stopIfTrue="1" operator="equal">
      <formula>"Yes"</formula>
    </cfRule>
  </conditionalFormatting>
  <conditionalFormatting sqref="J531:J532">
    <cfRule type="cellIs" dxfId="3" priority="2" stopIfTrue="1" operator="equal">
      <formula>"Yes"</formula>
    </cfRule>
  </conditionalFormatting>
  <conditionalFormatting sqref="J609:J610">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Alex Gould</cp:lastModifiedBy>
  <cp:lastPrinted>2015-04-21T20:47:43Z</cp:lastPrinted>
  <dcterms:created xsi:type="dcterms:W3CDTF">2010-06-21T21:00:23Z</dcterms:created>
  <dcterms:modified xsi:type="dcterms:W3CDTF">2021-05-03T21:00:53Z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